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NERACA" sheetId="1" r:id="rId1"/>
  </sheets>
  <externalReferences>
    <externalReference r:id="rId2"/>
  </externalReferences>
  <definedNames>
    <definedName name="Arus_Kas_Modif_Irwan" localSheetId="0">#REF!</definedName>
    <definedName name="Arus_Kas_Modif_Irwan">#REF!</definedName>
    <definedName name="Excel_BuiltIn_Print_Titles_2" localSheetId="0">#REF!</definedName>
    <definedName name="Excel_BuiltIn_Print_Titles_2">#REF!</definedName>
    <definedName name="GALIH">#REF!</definedName>
    <definedName name="Neraca">#REF!</definedName>
    <definedName name="_xlnm.Print_Area" localSheetId="0">NERACA!$A$1:$X$167</definedName>
    <definedName name="_xlnm.Print_Titles" localSheetId="0">NERACA!$11:$12</definedName>
  </definedNames>
  <calcPr calcId="124519"/>
</workbook>
</file>

<file path=xl/calcChain.xml><?xml version="1.0" encoding="utf-8"?>
<calcChain xmlns="http://schemas.openxmlformats.org/spreadsheetml/2006/main">
  <c r="P137" i="1"/>
  <c r="H136"/>
  <c r="M134"/>
  <c r="H134"/>
  <c r="Q132"/>
  <c r="P132"/>
  <c r="N132"/>
  <c r="L132"/>
  <c r="Q131"/>
  <c r="L131"/>
  <c r="L130"/>
  <c r="L129"/>
  <c r="Q129" s="1"/>
  <c r="V129" s="1"/>
  <c r="V128"/>
  <c r="Q128"/>
  <c r="L128"/>
  <c r="L127"/>
  <c r="Q125"/>
  <c r="V125" s="1"/>
  <c r="L125"/>
  <c r="N124"/>
  <c r="L124"/>
  <c r="L123"/>
  <c r="L122"/>
  <c r="V121"/>
  <c r="Q121"/>
  <c r="L121"/>
  <c r="V120"/>
  <c r="Q120"/>
  <c r="L120"/>
  <c r="N119"/>
  <c r="L119"/>
  <c r="G119"/>
  <c r="O118"/>
  <c r="M118"/>
  <c r="G118"/>
  <c r="G134" s="1"/>
  <c r="P107"/>
  <c r="Q105"/>
  <c r="P105"/>
  <c r="N105"/>
  <c r="L105"/>
  <c r="G105"/>
  <c r="L99"/>
  <c r="P98"/>
  <c r="L98"/>
  <c r="Q98" s="1"/>
  <c r="Q97"/>
  <c r="Q96"/>
  <c r="Q95"/>
  <c r="Q94"/>
  <c r="P93"/>
  <c r="G93"/>
  <c r="G107" s="1"/>
  <c r="O88"/>
  <c r="M88"/>
  <c r="M90" s="1"/>
  <c r="G88"/>
  <c r="Q87"/>
  <c r="V87" s="1"/>
  <c r="V88" s="1"/>
  <c r="L87"/>
  <c r="L88" s="1"/>
  <c r="P86"/>
  <c r="P79" s="1"/>
  <c r="P88" s="1"/>
  <c r="N127" s="1"/>
  <c r="N86"/>
  <c r="L86"/>
  <c r="Q86" s="1"/>
  <c r="N85"/>
  <c r="N79" s="1"/>
  <c r="N88" s="1"/>
  <c r="P127" s="1"/>
  <c r="L85"/>
  <c r="Q85" s="1"/>
  <c r="Q84"/>
  <c r="L84"/>
  <c r="Q83"/>
  <c r="L83"/>
  <c r="Q82"/>
  <c r="L82"/>
  <c r="L79"/>
  <c r="G79"/>
  <c r="P77"/>
  <c r="N77"/>
  <c r="G77"/>
  <c r="V76"/>
  <c r="V77" s="1"/>
  <c r="Q76"/>
  <c r="Q77" s="1"/>
  <c r="L76"/>
  <c r="L77" s="1"/>
  <c r="P72"/>
  <c r="N72"/>
  <c r="N71" s="1"/>
  <c r="N73" s="1"/>
  <c r="P126" s="1"/>
  <c r="L72"/>
  <c r="Q72" s="1"/>
  <c r="I72"/>
  <c r="K126" s="1"/>
  <c r="L126" s="1"/>
  <c r="P71"/>
  <c r="G71"/>
  <c r="P70"/>
  <c r="N70"/>
  <c r="N69" s="1"/>
  <c r="L70"/>
  <c r="Q70" s="1"/>
  <c r="P69"/>
  <c r="G69"/>
  <c r="P68"/>
  <c r="N68"/>
  <c r="L68"/>
  <c r="Q68" s="1"/>
  <c r="V68" s="1"/>
  <c r="P67"/>
  <c r="N67"/>
  <c r="L67"/>
  <c r="Q67" s="1"/>
  <c r="V67" s="1"/>
  <c r="P66"/>
  <c r="P65" s="1"/>
  <c r="N66"/>
  <c r="N65" s="1"/>
  <c r="L66"/>
  <c r="Q66" s="1"/>
  <c r="G65"/>
  <c r="G73" s="1"/>
  <c r="P64"/>
  <c r="N64"/>
  <c r="L64"/>
  <c r="Q64" s="1"/>
  <c r="V64" s="1"/>
  <c r="P63"/>
  <c r="N63"/>
  <c r="L63"/>
  <c r="Q63" s="1"/>
  <c r="V63" s="1"/>
  <c r="Q62"/>
  <c r="V62" s="1"/>
  <c r="P62"/>
  <c r="N62"/>
  <c r="L62"/>
  <c r="P61"/>
  <c r="P60" s="1"/>
  <c r="N61"/>
  <c r="L61"/>
  <c r="L60" s="1"/>
  <c r="N60"/>
  <c r="G60"/>
  <c r="Q59"/>
  <c r="V59" s="1"/>
  <c r="P59"/>
  <c r="N59"/>
  <c r="L59"/>
  <c r="P58"/>
  <c r="P57" s="1"/>
  <c r="N58"/>
  <c r="L58"/>
  <c r="Q58" s="1"/>
  <c r="N57"/>
  <c r="G57"/>
  <c r="P56"/>
  <c r="N56"/>
  <c r="L56"/>
  <c r="Q56" s="1"/>
  <c r="V56" s="1"/>
  <c r="P55"/>
  <c r="N55"/>
  <c r="L55"/>
  <c r="Q55" s="1"/>
  <c r="V55" s="1"/>
  <c r="P54"/>
  <c r="N54"/>
  <c r="L54"/>
  <c r="Q54" s="1"/>
  <c r="V54" s="1"/>
  <c r="Q53"/>
  <c r="V53" s="1"/>
  <c r="P53"/>
  <c r="N53"/>
  <c r="L53"/>
  <c r="P52"/>
  <c r="N52"/>
  <c r="L52"/>
  <c r="Q52" s="1"/>
  <c r="V52" s="1"/>
  <c r="P51"/>
  <c r="N51"/>
  <c r="L51"/>
  <c r="Q51" s="1"/>
  <c r="V51" s="1"/>
  <c r="P50"/>
  <c r="N50"/>
  <c r="L50"/>
  <c r="Q50" s="1"/>
  <c r="V50" s="1"/>
  <c r="Q49"/>
  <c r="V49" s="1"/>
  <c r="P49"/>
  <c r="N49"/>
  <c r="L49"/>
  <c r="P48"/>
  <c r="P47" s="1"/>
  <c r="N48"/>
  <c r="L48"/>
  <c r="Q48" s="1"/>
  <c r="N47"/>
  <c r="G47"/>
  <c r="Q46"/>
  <c r="Q45" s="1"/>
  <c r="P46"/>
  <c r="P45" s="1"/>
  <c r="N46"/>
  <c r="N45" s="1"/>
  <c r="L46"/>
  <c r="L45"/>
  <c r="G45"/>
  <c r="P42"/>
  <c r="N42"/>
  <c r="V40"/>
  <c r="V39" s="1"/>
  <c r="Q40"/>
  <c r="L40"/>
  <c r="L39" s="1"/>
  <c r="Q39"/>
  <c r="P39"/>
  <c r="N39"/>
  <c r="G39"/>
  <c r="V38"/>
  <c r="Q38"/>
  <c r="L38"/>
  <c r="V37"/>
  <c r="V36" s="1"/>
  <c r="Q37"/>
  <c r="L37"/>
  <c r="L36" s="1"/>
  <c r="L42" s="1"/>
  <c r="Q36"/>
  <c r="Q42" s="1"/>
  <c r="P36"/>
  <c r="N36"/>
  <c r="G36"/>
  <c r="G42" s="1"/>
  <c r="O33"/>
  <c r="O90" s="1"/>
  <c r="M33"/>
  <c r="J33"/>
  <c r="H33"/>
  <c r="Q32"/>
  <c r="Q31" s="1"/>
  <c r="P32"/>
  <c r="P31" s="1"/>
  <c r="N123" s="1"/>
  <c r="Q123" s="1"/>
  <c r="V123" s="1"/>
  <c r="N32"/>
  <c r="N31" s="1"/>
  <c r="P123" s="1"/>
  <c r="L32"/>
  <c r="L31"/>
  <c r="G31"/>
  <c r="P30"/>
  <c r="N130" s="1"/>
  <c r="N30"/>
  <c r="L30"/>
  <c r="Q30" s="1"/>
  <c r="U29"/>
  <c r="U136" s="1"/>
  <c r="S29"/>
  <c r="S136" s="1"/>
  <c r="N29"/>
  <c r="P130" s="1"/>
  <c r="L29"/>
  <c r="G29"/>
  <c r="Q28"/>
  <c r="V28" s="1"/>
  <c r="L28"/>
  <c r="L27"/>
  <c r="Q27" s="1"/>
  <c r="V27" s="1"/>
  <c r="P26"/>
  <c r="N26"/>
  <c r="L26"/>
  <c r="Q26" s="1"/>
  <c r="V26" s="1"/>
  <c r="L25"/>
  <c r="Q25" s="1"/>
  <c r="P24"/>
  <c r="N122" s="1"/>
  <c r="N24"/>
  <c r="P122" s="1"/>
  <c r="G24"/>
  <c r="G33" s="1"/>
  <c r="G90" s="1"/>
  <c r="L23"/>
  <c r="Q23" s="1"/>
  <c r="Q22" s="1"/>
  <c r="P22"/>
  <c r="N22"/>
  <c r="L22"/>
  <c r="G22"/>
  <c r="L21"/>
  <c r="Q21" s="1"/>
  <c r="V21" s="1"/>
  <c r="L20"/>
  <c r="V19"/>
  <c r="Q19"/>
  <c r="L19"/>
  <c r="V18"/>
  <c r="Q18"/>
  <c r="L18"/>
  <c r="Q17"/>
  <c r="V17" s="1"/>
  <c r="L17"/>
  <c r="L16" s="1"/>
  <c r="P16"/>
  <c r="N16"/>
  <c r="G16"/>
  <c r="Q24" l="1"/>
  <c r="V25"/>
  <c r="V24" s="1"/>
  <c r="V30"/>
  <c r="V29" s="1"/>
  <c r="Q29"/>
  <c r="V48"/>
  <c r="V47" s="1"/>
  <c r="Q47"/>
  <c r="Q57"/>
  <c r="V58"/>
  <c r="V57" s="1"/>
  <c r="Q71"/>
  <c r="V72"/>
  <c r="V71" s="1"/>
  <c r="V66"/>
  <c r="V65" s="1"/>
  <c r="Q65"/>
  <c r="Q126"/>
  <c r="V126" s="1"/>
  <c r="L118"/>
  <c r="L134" s="1"/>
  <c r="V16"/>
  <c r="V33" s="1"/>
  <c r="N118"/>
  <c r="V42"/>
  <c r="Q122"/>
  <c r="V122" s="1"/>
  <c r="Q79"/>
  <c r="Q88" s="1"/>
  <c r="G136"/>
  <c r="G137" s="1"/>
  <c r="Q130"/>
  <c r="Q69"/>
  <c r="V70"/>
  <c r="V69" s="1"/>
  <c r="V98"/>
  <c r="P73"/>
  <c r="N126" s="1"/>
  <c r="Q124"/>
  <c r="V124" s="1"/>
  <c r="Q127"/>
  <c r="V127" s="1"/>
  <c r="L24"/>
  <c r="L33" s="1"/>
  <c r="Q61"/>
  <c r="L93"/>
  <c r="L107" s="1"/>
  <c r="Q16"/>
  <c r="Q119" s="1"/>
  <c r="Q20"/>
  <c r="V20" s="1"/>
  <c r="P29"/>
  <c r="V32"/>
  <c r="V31" s="1"/>
  <c r="P33"/>
  <c r="P90" s="1"/>
  <c r="V46"/>
  <c r="V45" s="1"/>
  <c r="L65"/>
  <c r="L71"/>
  <c r="N99"/>
  <c r="N93" s="1"/>
  <c r="N107" s="1"/>
  <c r="P124"/>
  <c r="P118" s="1"/>
  <c r="N33"/>
  <c r="N90" s="1"/>
  <c r="L47"/>
  <c r="L57"/>
  <c r="L69"/>
  <c r="V119" l="1"/>
  <c r="V118" s="1"/>
  <c r="V134" s="1"/>
  <c r="Q118"/>
  <c r="Q134" s="1"/>
  <c r="Q60"/>
  <c r="V61"/>
  <c r="V60" s="1"/>
  <c r="V73" s="1"/>
  <c r="V90" s="1"/>
  <c r="Q33"/>
  <c r="L73"/>
  <c r="L90" s="1"/>
  <c r="Q73"/>
  <c r="L136"/>
  <c r="Q99"/>
  <c r="V99" l="1"/>
  <c r="V93" s="1"/>
  <c r="V107" s="1"/>
  <c r="V136" s="1"/>
  <c r="V137" s="1"/>
  <c r="Q93"/>
  <c r="Q107" s="1"/>
  <c r="Q136"/>
  <c r="Q137" s="1"/>
  <c r="Q90"/>
</calcChain>
</file>

<file path=xl/sharedStrings.xml><?xml version="1.0" encoding="utf-8"?>
<sst xmlns="http://schemas.openxmlformats.org/spreadsheetml/2006/main" count="161" uniqueCount="135">
  <si>
    <t>NERACA</t>
  </si>
  <si>
    <t>SKPD PROVINSI JAWA TENGAH</t>
  </si>
  <si>
    <t>Per 31 Desember 2015</t>
  </si>
  <si>
    <t>(Dalam Rupiah)</t>
  </si>
  <si>
    <t>No</t>
  </si>
  <si>
    <t>URAIAN</t>
  </si>
  <si>
    <t>PER 31 DES 2014</t>
  </si>
  <si>
    <t>KOREKSI</t>
  </si>
  <si>
    <t>MUTASI</t>
  </si>
  <si>
    <t>PER 31 DES 2015</t>
  </si>
  <si>
    <t>KOREKSI PEMERIKSAAN</t>
  </si>
  <si>
    <t>AUDITED</t>
  </si>
  <si>
    <t>DEBET</t>
  </si>
  <si>
    <t>KREDIT</t>
  </si>
  <si>
    <t>STLAH KOREKSI</t>
  </si>
  <si>
    <t>ANAUDITED</t>
  </si>
  <si>
    <t xml:space="preserve">ASET </t>
  </si>
  <si>
    <t>ASET LANCAR</t>
  </si>
  <si>
    <t>Kas</t>
  </si>
  <si>
    <t>Kas di Kas Daerah</t>
  </si>
  <si>
    <t>Kas di Bendahara Pengeluaran</t>
  </si>
  <si>
    <t>Kas di Bendahara Penerimaan</t>
  </si>
  <si>
    <t>Kas di Bendahara BLUD</t>
  </si>
  <si>
    <t>Setara Kas (Deposito)</t>
  </si>
  <si>
    <t>Investasi Jangka Pendek</t>
  </si>
  <si>
    <t>Piutang</t>
  </si>
  <si>
    <t>Piutang Pajak</t>
  </si>
  <si>
    <t>Piutang Retribusi</t>
  </si>
  <si>
    <t>Piutang Lainnya</t>
  </si>
  <si>
    <t>Penyisihan Piutang</t>
  </si>
  <si>
    <t>Belanja Dibayar Dimuka</t>
  </si>
  <si>
    <t>Persediaan</t>
  </si>
  <si>
    <t> JUMLAH ASET LANCAR (3 s.d 21)</t>
  </si>
  <si>
    <t>INVESTASI JANGKA PANJANG</t>
  </si>
  <si>
    <t>Investasi Nonpermanen</t>
  </si>
  <si>
    <t>Investasi Nonpermanen Lainnya</t>
  </si>
  <si>
    <t>Investasi Nonpermanen Lainnya-Penyisihan Piutang</t>
  </si>
  <si>
    <t>Investasi Permanen</t>
  </si>
  <si>
    <t>Penyertaaan Modal Pemerintah Daerah</t>
  </si>
  <si>
    <t>Investasi Permanen Lainnya</t>
  </si>
  <si>
    <t>  JUMLAH INVESTASI JANGKA PANJANG (23 s.d 30)</t>
  </si>
  <si>
    <t>ASET TETAP</t>
  </si>
  <si>
    <t>Tanah</t>
  </si>
  <si>
    <t>Peralatan dan Mesin</t>
  </si>
  <si>
    <t>Alat Berat</t>
  </si>
  <si>
    <t>Alat Angkutan</t>
  </si>
  <si>
    <t>Alat Bengkel</t>
  </si>
  <si>
    <t>Alat Pertanian dan Peternakan</t>
  </si>
  <si>
    <t>Alat Kantor dan Rumah Tangga</t>
  </si>
  <si>
    <t>Alat Studio dan Alat Komunikasi</t>
  </si>
  <si>
    <t>Alat Kedokteran</t>
  </si>
  <si>
    <t>Alat Laboratorium</t>
  </si>
  <si>
    <t>Alat Keamanan</t>
  </si>
  <si>
    <t>Gedung dan Bangunan</t>
  </si>
  <si>
    <t>Bangunan Gedung</t>
  </si>
  <si>
    <t>Bangunan Monumen</t>
  </si>
  <si>
    <t>Jalan, Irigasi, dan Jaringan</t>
  </si>
  <si>
    <t>Jalan dan Jembatan</t>
  </si>
  <si>
    <t>Bangunan Air (Irigasi)</t>
  </si>
  <si>
    <t xml:space="preserve">Instalasi </t>
  </si>
  <si>
    <t>Jaringan</t>
  </si>
  <si>
    <t>Aset Tetap Lainnya</t>
  </si>
  <si>
    <t>Buku dan Perpustakaan</t>
  </si>
  <si>
    <t>Barang Bercorak Kesenian/Kebudayaan</t>
  </si>
  <si>
    <t>Hewan/Ternak dan Tumbuhan</t>
  </si>
  <si>
    <t>Konstruksi dalam Pengerjaan</t>
  </si>
  <si>
    <t>Akumulasi Penyusutan</t>
  </si>
  <si>
    <t> JUMLAH ASET TETAP (31 s.d 60)</t>
  </si>
  <si>
    <t>DANA CADANGAN</t>
  </si>
  <si>
    <t>Dana Cadangan</t>
  </si>
  <si>
    <t> JUMLAH DANA CADANGAN (62)</t>
  </si>
  <si>
    <t>ASET LAINNYA</t>
  </si>
  <si>
    <t>Tagihan Penjualan Angsuran</t>
  </si>
  <si>
    <t>Tuntutan Ganti Rugi</t>
  </si>
  <si>
    <t>Tagihan Penjualan Angsuran/Jangka Panjang</t>
  </si>
  <si>
    <t>Kemitraan dengan Pihak Ketiga</t>
  </si>
  <si>
    <t>Aset Tak Berwujud</t>
  </si>
  <si>
    <t>Aset Lain-lain</t>
  </si>
  <si>
    <t xml:space="preserve">Akumulasi Amortisasi </t>
  </si>
  <si>
    <t>JUMLAH ASET LAINNYA (64 s.d 70)</t>
  </si>
  <si>
    <t> JUMLAH ASET (22+30+60+63+71)</t>
  </si>
  <si>
    <t>KEWAJIBAN</t>
  </si>
  <si>
    <t>KEWAJIBAN JANGKA PENDEK</t>
  </si>
  <si>
    <t>Utang Perhitungan Pihak Ketiga (PFK)</t>
  </si>
  <si>
    <t>Utang Bunga</t>
  </si>
  <si>
    <t>Bagian Lancar Utang Jangka Panjang</t>
  </si>
  <si>
    <t>Pendapatan Diabayr Dimuka</t>
  </si>
  <si>
    <t>Utang Beban</t>
  </si>
  <si>
    <t>Utang Jangka Pendek Lainnya</t>
  </si>
  <si>
    <t>KEWAJIBAN JANGKA PANJANG</t>
  </si>
  <si>
    <t>Utang Dalam Negeri Sektor Perbankan</t>
  </si>
  <si>
    <t>Utang Dalam Negeri Obligasi</t>
  </si>
  <si>
    <t>Premium (Diskonto) Obligasi</t>
  </si>
  <si>
    <t>Utang Jangka Panjang Lainnya</t>
  </si>
  <si>
    <t xml:space="preserve"> Jumlah Kewajiban Jangka Panjang </t>
  </si>
  <si>
    <t>JUMLAH KEWAJIBAN (75 s.d 81)</t>
  </si>
  <si>
    <t>Utang Dalam Negeri</t>
  </si>
  <si>
    <t>Utang Luar Negeri</t>
  </si>
  <si>
    <t>JUMLAH KEWAJIBAN JANGKA PANJANG (83 s.d 85)</t>
  </si>
  <si>
    <t>JUMLAH KEWAJIBAN (81 s.d 86)</t>
  </si>
  <si>
    <t>EKUITAS</t>
  </si>
  <si>
    <t>Ekuitas Perubahan SAL</t>
  </si>
  <si>
    <t>Pendapatan yang Ditangguhkan</t>
  </si>
  <si>
    <t>Kas di Bendahara BLUD-hutang pihak ketiga (non SiLPA)</t>
  </si>
  <si>
    <t>Cadangan Piutang</t>
  </si>
  <si>
    <t>Cadangan Persediaan</t>
  </si>
  <si>
    <t>Dana yang Harus Disediakan untuk Pembayaran Utang Jangka Pendek</t>
  </si>
  <si>
    <t>Diinvestasikan Dalam Investasi Jangka Panjang</t>
  </si>
  <si>
    <t>Diinvestasikan dalam Aset Tetap</t>
  </si>
  <si>
    <t>Diinvestasikan dalam Aset Lainnya</t>
  </si>
  <si>
    <t>Dana yang Harus Disediakan untuk Pembayaran Utang Jangka Panjang</t>
  </si>
  <si>
    <t>Diinvestasikan dalam Dana Cadangan</t>
  </si>
  <si>
    <t>Ekuitas Beban Dibayar Dimuka</t>
  </si>
  <si>
    <t>s</t>
  </si>
  <si>
    <t>Ekuitas Pendapatan Dibayar Dimuka</t>
  </si>
  <si>
    <t>RK-PPKD KONSOLIDASIAN</t>
  </si>
  <si>
    <t>TOTAL KEWAJIBAN DAN EKUITAS DANA (87+91)</t>
  </si>
  <si>
    <t>SEMARANG,        NOVEMBER 2012</t>
  </si>
  <si>
    <t xml:space="preserve">MENGETAHUI, </t>
  </si>
  <si>
    <t>FEBRUARI 2013</t>
  </si>
  <si>
    <t>Petugas TIM :</t>
  </si>
  <si>
    <t>MENGETAHUI,</t>
  </si>
  <si>
    <t>1.</t>
  </si>
  <si>
    <t>FEBRIAN CAHYO P, SE</t>
  </si>
  <si>
    <t>1. ………………….</t>
  </si>
  <si>
    <t>2.</t>
  </si>
  <si>
    <t>DIEN PAMELASIH, SH</t>
  </si>
  <si>
    <t>2. ………………….</t>
  </si>
  <si>
    <t>NIP.</t>
  </si>
  <si>
    <t>3.</t>
  </si>
  <si>
    <t>NOVIANTI MR, Amd</t>
  </si>
  <si>
    <t>3. ………………….</t>
  </si>
  <si>
    <t>4.</t>
  </si>
  <si>
    <t>SETYO DARSONO</t>
  </si>
  <si>
    <t>4. ………………….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</si>
</sst>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_ * #,##0_ ;_ * \-#,##0_ ;_ * &quot;-&quot;_ ;_ @_ "/>
    <numFmt numFmtId="166" formatCode="_-* #,##0.00_-;\-* #,##0.00_-;_-* &quot;-&quot;??_-;_-@_-"/>
  </numFmts>
  <fonts count="2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6"/>
      <color indexed="8"/>
      <name val="Times New Roman"/>
      <family val="1"/>
    </font>
    <font>
      <b/>
      <sz val="18"/>
      <color indexed="8"/>
      <name val="Times New Roman"/>
      <family val="1"/>
    </font>
    <font>
      <sz val="16"/>
      <color indexed="8"/>
      <name val="Calibri"/>
      <family val="2"/>
      <charset val="1"/>
    </font>
    <font>
      <b/>
      <sz val="16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8"/>
      <color theme="1"/>
      <name val="Arial"/>
      <family val="2"/>
    </font>
    <font>
      <sz val="16"/>
      <name val="Arial Narrow"/>
      <family val="2"/>
    </font>
    <font>
      <sz val="14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16"/>
      <color indexed="8"/>
      <name val="Calibri"/>
      <family val="2"/>
      <charset val="1"/>
    </font>
    <font>
      <b/>
      <u/>
      <sz val="16"/>
      <color indexed="8"/>
      <name val="Calibri"/>
      <family val="2"/>
      <charset val="1"/>
    </font>
    <font>
      <sz val="14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41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10" fillId="0" borderId="0" applyFont="0" applyFill="0" applyBorder="0" applyAlignment="0" applyProtection="0"/>
    <xf numFmtId="165" fontId="15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164" fontId="15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>
      <alignment vertical="center"/>
    </xf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6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/>
    <xf numFmtId="0" fontId="0" fillId="2" borderId="0" xfId="0" applyFill="1"/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4" fontId="5" fillId="0" borderId="16" xfId="0" applyNumberFormat="1" applyFont="1" applyFill="1" applyBorder="1"/>
    <xf numFmtId="4" fontId="5" fillId="2" borderId="16" xfId="0" applyNumberFormat="1" applyFont="1" applyFill="1" applyBorder="1"/>
    <xf numFmtId="0" fontId="5" fillId="0" borderId="0" xfId="0" applyFont="1"/>
    <xf numFmtId="43" fontId="5" fillId="0" borderId="16" xfId="2" applyNumberFormat="1" applyFont="1" applyFill="1" applyBorder="1"/>
    <xf numFmtId="43" fontId="5" fillId="2" borderId="16" xfId="2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43" fontId="2" fillId="0" borderId="16" xfId="2" applyNumberFormat="1" applyFont="1" applyFill="1" applyBorder="1"/>
    <xf numFmtId="43" fontId="2" fillId="2" borderId="16" xfId="2" applyNumberFormat="1" applyFont="1" applyFill="1" applyBorder="1"/>
    <xf numFmtId="43" fontId="2" fillId="0" borderId="0" xfId="0" applyNumberFormat="1" applyFo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3" fontId="2" fillId="0" borderId="20" xfId="2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3" fontId="2" fillId="0" borderId="12" xfId="2" applyNumberFormat="1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43" fontId="2" fillId="0" borderId="0" xfId="0" applyNumberFormat="1" applyFont="1" applyFill="1"/>
    <xf numFmtId="0" fontId="2" fillId="0" borderId="0" xfId="0" applyFont="1" applyFill="1"/>
    <xf numFmtId="43" fontId="5" fillId="0" borderId="0" xfId="0" applyNumberFormat="1" applyFont="1"/>
    <xf numFmtId="0" fontId="5" fillId="0" borderId="0" xfId="0" applyFont="1" applyBorder="1"/>
    <xf numFmtId="0" fontId="2" fillId="0" borderId="0" xfId="0" applyFont="1" applyBorder="1"/>
    <xf numFmtId="0" fontId="5" fillId="0" borderId="15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43" fontId="5" fillId="0" borderId="12" xfId="2" applyNumberFormat="1" applyFont="1" applyFill="1" applyBorder="1"/>
    <xf numFmtId="43" fontId="5" fillId="2" borderId="12" xfId="2" applyNumberFormat="1" applyFont="1" applyFill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43" fontId="2" fillId="2" borderId="12" xfId="2" applyNumberFormat="1" applyFont="1" applyFill="1" applyBorder="1"/>
    <xf numFmtId="0" fontId="5" fillId="0" borderId="11" xfId="0" applyFont="1" applyBorder="1"/>
    <xf numFmtId="41" fontId="5" fillId="0" borderId="0" xfId="1" applyFont="1"/>
    <xf numFmtId="41" fontId="7" fillId="0" borderId="0" xfId="1" applyFont="1" applyFill="1"/>
    <xf numFmtId="41" fontId="2" fillId="0" borderId="0" xfId="0" applyNumberFormat="1" applyFont="1"/>
    <xf numFmtId="43" fontId="2" fillId="0" borderId="16" xfId="2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43" fontId="5" fillId="0" borderId="7" xfId="2" applyNumberFormat="1" applyFont="1" applyFill="1" applyBorder="1"/>
    <xf numFmtId="43" fontId="5" fillId="2" borderId="7" xfId="2" applyNumberFormat="1" applyFont="1" applyFill="1" applyBorder="1"/>
    <xf numFmtId="0" fontId="2" fillId="0" borderId="24" xfId="0" applyFont="1" applyBorder="1" applyAlignment="1">
      <alignment horizontal="center"/>
    </xf>
    <xf numFmtId="0" fontId="5" fillId="0" borderId="24" xfId="0" applyFont="1" applyBorder="1"/>
    <xf numFmtId="43" fontId="8" fillId="0" borderId="24" xfId="2" applyNumberFormat="1" applyFont="1" applyBorder="1" applyAlignment="1"/>
    <xf numFmtId="0" fontId="4" fillId="0" borderId="25" xfId="0" applyFont="1" applyBorder="1" applyAlignment="1">
      <alignment horizontal="center"/>
    </xf>
    <xf numFmtId="0" fontId="5" fillId="0" borderId="0" xfId="0" applyFont="1" applyAlignment="1"/>
    <xf numFmtId="0" fontId="5" fillId="2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9" fillId="0" borderId="0" xfId="0" applyFont="1" applyBorder="1"/>
    <xf numFmtId="164" fontId="9" fillId="0" borderId="0" xfId="3" applyNumberFormat="1" applyFont="1"/>
    <xf numFmtId="0" fontId="11" fillId="0" borderId="0" xfId="0" applyFont="1" applyAlignment="1">
      <alignment horizontal="center"/>
    </xf>
    <xf numFmtId="0" fontId="9" fillId="0" borderId="0" xfId="0" quotePrefix="1" applyFont="1" applyAlignment="1">
      <alignment horizontal="right"/>
    </xf>
    <xf numFmtId="164" fontId="9" fillId="0" borderId="0" xfId="3" quotePrefix="1" applyNumberFormat="1" applyFont="1"/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/>
    <xf numFmtId="0" fontId="5" fillId="0" borderId="26" xfId="0" applyFont="1" applyBorder="1" applyAlignment="1"/>
    <xf numFmtId="0" fontId="14" fillId="0" borderId="0" xfId="0" applyFont="1"/>
    <xf numFmtId="0" fontId="13" fillId="0" borderId="26" xfId="0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</cellXfs>
  <cellStyles count="98">
    <cellStyle name="Comma [0]" xfId="1" builtinId="6"/>
    <cellStyle name="Comma [0] 10" xfId="4"/>
    <cellStyle name="Comma [0] 10 2" xfId="5"/>
    <cellStyle name="Comma [0] 10 3" xfId="6"/>
    <cellStyle name="Comma [0] 12" xfId="7"/>
    <cellStyle name="Comma [0] 13" xfId="8"/>
    <cellStyle name="Comma [0] 16" xfId="9"/>
    <cellStyle name="Comma [0] 2" xfId="10"/>
    <cellStyle name="Comma [0] 2 10" xfId="11"/>
    <cellStyle name="Comma [0] 2 2" xfId="12"/>
    <cellStyle name="Comma [0] 2 2 2" xfId="13"/>
    <cellStyle name="Comma [0] 2 3" xfId="14"/>
    <cellStyle name="Comma [0] 2 4" xfId="15"/>
    <cellStyle name="Comma [0] 3" xfId="16"/>
    <cellStyle name="Comma [0] 3 124" xfId="17"/>
    <cellStyle name="Comma [0] 3 2" xfId="18"/>
    <cellStyle name="Comma [0] 3 3" xfId="19"/>
    <cellStyle name="Comma [0] 38" xfId="20"/>
    <cellStyle name="Comma [0] 4" xfId="21"/>
    <cellStyle name="Comma [0] 5" xfId="22"/>
    <cellStyle name="Comma 10" xfId="23"/>
    <cellStyle name="Comma 14" xfId="24"/>
    <cellStyle name="Comma 15" xfId="25"/>
    <cellStyle name="Comma 16" xfId="26"/>
    <cellStyle name="Comma 2" xfId="2"/>
    <cellStyle name="Comma 2 10" xfId="27"/>
    <cellStyle name="Comma 2 15" xfId="28"/>
    <cellStyle name="Comma 2 2" xfId="3"/>
    <cellStyle name="Comma 2 2 2" xfId="29"/>
    <cellStyle name="Comma 2 3" xfId="30"/>
    <cellStyle name="Comma 2 3 2" xfId="31"/>
    <cellStyle name="Comma 2 4" xfId="32"/>
    <cellStyle name="Comma 22" xfId="33"/>
    <cellStyle name="Comma 26" xfId="34"/>
    <cellStyle name="Comma 3" xfId="35"/>
    <cellStyle name="Comma 3 2" xfId="36"/>
    <cellStyle name="Comma 3 2 3" xfId="37"/>
    <cellStyle name="Comma 3 3" xfId="38"/>
    <cellStyle name="Comma 3 4" xfId="39"/>
    <cellStyle name="Comma 30" xfId="40"/>
    <cellStyle name="Comma 37" xfId="41"/>
    <cellStyle name="Comma 4" xfId="42"/>
    <cellStyle name="Comma 4 2" xfId="43"/>
    <cellStyle name="Comma 5" xfId="44"/>
    <cellStyle name="Comma 6" xfId="45"/>
    <cellStyle name="Comma 7" xfId="46"/>
    <cellStyle name="Comma 8" xfId="47"/>
    <cellStyle name="Comma 9" xfId="48"/>
    <cellStyle name="Normal" xfId="0" builtinId="0"/>
    <cellStyle name="Normal 10" xfId="49"/>
    <cellStyle name="Normal 11" xfId="50"/>
    <cellStyle name="Normal 12" xfId="51"/>
    <cellStyle name="Normal 13" xfId="52"/>
    <cellStyle name="Normal 14" xfId="53"/>
    <cellStyle name="Normal 15" xfId="54"/>
    <cellStyle name="Normal 16" xfId="55"/>
    <cellStyle name="Normal 17" xfId="56"/>
    <cellStyle name="Normal 18" xfId="57"/>
    <cellStyle name="Normal 19" xfId="58"/>
    <cellStyle name="Normal 2" xfId="59"/>
    <cellStyle name="Normal 2 10" xfId="60"/>
    <cellStyle name="Normal 2 15" xfId="61"/>
    <cellStyle name="Normal 2 2" xfId="62"/>
    <cellStyle name="Normal 2 2 2" xfId="63"/>
    <cellStyle name="Normal 2 3" xfId="64"/>
    <cellStyle name="Normal 2 3 2" xfId="65"/>
    <cellStyle name="Normal 2 4" xfId="66"/>
    <cellStyle name="Normal 2 4 2" xfId="67"/>
    <cellStyle name="Normal 2 5" xfId="68"/>
    <cellStyle name="Normal 25" xfId="69"/>
    <cellStyle name="Normal 26" xfId="70"/>
    <cellStyle name="Normal 27" xfId="71"/>
    <cellStyle name="Normal 28" xfId="72"/>
    <cellStyle name="Normal 3" xfId="73"/>
    <cellStyle name="Normal 3 2" xfId="74"/>
    <cellStyle name="Normal 3 3" xfId="75"/>
    <cellStyle name="Normal 3 4" xfId="76"/>
    <cellStyle name="Normal 30" xfId="77"/>
    <cellStyle name="Normal 31" xfId="78"/>
    <cellStyle name="Normal 32" xfId="79"/>
    <cellStyle name="Normal 33" xfId="80"/>
    <cellStyle name="Normal 34" xfId="81"/>
    <cellStyle name="Normal 35" xfId="82"/>
    <cellStyle name="Normal 36" xfId="83"/>
    <cellStyle name="Normal 37" xfId="84"/>
    <cellStyle name="Normal 38" xfId="85"/>
    <cellStyle name="Normal 39" xfId="86"/>
    <cellStyle name="Normal 4" xfId="87"/>
    <cellStyle name="Normal 40" xfId="88"/>
    <cellStyle name="Normal 41" xfId="89"/>
    <cellStyle name="Normal 42" xfId="90"/>
    <cellStyle name="Normal 5" xfId="91"/>
    <cellStyle name="Normal 6" xfId="92"/>
    <cellStyle name="Normal 6 2" xfId="93"/>
    <cellStyle name="Normal 7" xfId="94"/>
    <cellStyle name="Normal 8" xfId="95"/>
    <cellStyle name="Normal 9" xfId="96"/>
    <cellStyle name="Percent 2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95250</xdr:rowOff>
    </xdr:from>
    <xdr:to>
      <xdr:col>15</xdr:col>
      <xdr:colOff>828675</xdr:colOff>
      <xdr:row>4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78450" y="95250"/>
          <a:ext cx="8096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1731819</xdr:colOff>
      <xdr:row>147</xdr:row>
      <xdr:rowOff>151534</xdr:rowOff>
    </xdr:from>
    <xdr:to>
      <xdr:col>16</xdr:col>
      <xdr:colOff>1580284</xdr:colOff>
      <xdr:row>159</xdr:row>
      <xdr:rowOff>86590</xdr:rowOff>
    </xdr:to>
    <xdr:sp macro="" textlink="">
      <xdr:nvSpPr>
        <xdr:cNvPr id="3" name="Rectangle 2"/>
        <xdr:cNvSpPr/>
      </xdr:nvSpPr>
      <xdr:spPr>
        <a:xfrm>
          <a:off x="14915285" y="36151704"/>
          <a:ext cx="6775738" cy="227301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id-ID" sz="1800" b="1">
              <a:latin typeface="Arial" pitchFamily="34" charset="0"/>
              <a:cs typeface="Arial" pitchFamily="34" charset="0"/>
            </a:rPr>
            <a:t>Direktur Rumah Sakit Jiwa Daerah Surakarta</a:t>
          </a:r>
        </a:p>
        <a:p>
          <a:pPr algn="ctr"/>
          <a:endParaRPr lang="id-ID" sz="1800">
            <a:latin typeface="Arial" pitchFamily="34" charset="0"/>
            <a:cs typeface="Arial" pitchFamily="34" charset="0"/>
          </a:endParaRPr>
        </a:p>
        <a:p>
          <a:pPr algn="ctr"/>
          <a:endParaRPr lang="id-ID" sz="1800">
            <a:latin typeface="Arial" pitchFamily="34" charset="0"/>
            <a:cs typeface="Arial" pitchFamily="34" charset="0"/>
          </a:endParaRPr>
        </a:p>
        <a:p>
          <a:pPr algn="ctr"/>
          <a:endParaRPr lang="id-ID" sz="1800">
            <a:latin typeface="Arial" pitchFamily="34" charset="0"/>
            <a:cs typeface="Arial" pitchFamily="34" charset="0"/>
          </a:endParaRPr>
        </a:p>
        <a:p>
          <a:pPr algn="ctr"/>
          <a:endParaRPr lang="id-ID" sz="1800">
            <a:latin typeface="Arial" pitchFamily="34" charset="0"/>
            <a:cs typeface="Arial" pitchFamily="34" charset="0"/>
          </a:endParaRPr>
        </a:p>
        <a:p>
          <a:pPr algn="ctr"/>
          <a:r>
            <a:rPr lang="id-ID" sz="1800" b="1" u="sng">
              <a:latin typeface="Arial" pitchFamily="34" charset="0"/>
              <a:cs typeface="Arial" pitchFamily="34" charset="0"/>
            </a:rPr>
            <a:t>drg. R. BASOEKI SOETARDJO, MMR</a:t>
          </a:r>
        </a:p>
        <a:p>
          <a:pPr algn="ctr"/>
          <a:r>
            <a:rPr lang="id-ID" sz="1800">
              <a:latin typeface="Arial" pitchFamily="34" charset="0"/>
              <a:cs typeface="Arial" pitchFamily="34" charset="0"/>
            </a:rPr>
            <a:t>NIP. 19581018 098603 1 009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%20&amp;%20LPE%20ANAUDITED%20TA%202015%20RSJD%20SKA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RA SBLM KONVERSI per obyek (2)"/>
      <sheetName val="LRA SBLM KONVERSI per obyek"/>
      <sheetName val="LRA SBLM KONVERSI"/>
      <sheetName val="LRA STLH KONVERSI"/>
      <sheetName val="ASET LAINNYA"/>
      <sheetName val="ASET TETAP"/>
      <sheetName val="REKAP PENYUSUTAN "/>
      <sheetName val="NERACA"/>
      <sheetName val="LPE KOMPILASI"/>
      <sheetName val="LPE"/>
      <sheetName val="LO"/>
      <sheetName val="PENDAPATAN LO"/>
      <sheetName val="BEBAN PEGAWAI"/>
      <sheetName val="BEBAN PERSEDIAAN"/>
      <sheetName val="BEBAN JASA"/>
      <sheetName val="BEBAN PREMI ASURANSI"/>
      <sheetName val="BEBAN SEWA"/>
      <sheetName val="BEBAN PEMELIHARAAN"/>
      <sheetName val="BEBAN PERJALANAN DINAS"/>
      <sheetName val="BEBAN LAIN-LAIN"/>
    </sheetNames>
    <sheetDataSet>
      <sheetData sheetId="0"/>
      <sheetData sheetId="1"/>
      <sheetData sheetId="2">
        <row r="58">
          <cell r="D58">
            <v>-90563150148</v>
          </cell>
        </row>
      </sheetData>
      <sheetData sheetId="3"/>
      <sheetData sheetId="4">
        <row r="13">
          <cell r="R13">
            <v>48135000</v>
          </cell>
          <cell r="AH13">
            <v>48135000</v>
          </cell>
        </row>
        <row r="50">
          <cell r="R50">
            <v>928439530</v>
          </cell>
          <cell r="AF50">
            <v>12150000</v>
          </cell>
        </row>
      </sheetData>
      <sheetData sheetId="5">
        <row r="11">
          <cell r="T11">
            <v>0</v>
          </cell>
          <cell r="AJ11">
            <v>0</v>
          </cell>
        </row>
        <row r="14">
          <cell r="T14">
            <v>0</v>
          </cell>
          <cell r="AJ14">
            <v>0</v>
          </cell>
        </row>
        <row r="15">
          <cell r="T15">
            <v>1157375000</v>
          </cell>
          <cell r="AJ15">
            <v>14543720</v>
          </cell>
        </row>
        <row r="16">
          <cell r="T16">
            <v>0</v>
          </cell>
          <cell r="AJ16">
            <v>0</v>
          </cell>
        </row>
        <row r="17">
          <cell r="T17">
            <v>0</v>
          </cell>
          <cell r="AJ17">
            <v>0</v>
          </cell>
        </row>
        <row r="18">
          <cell r="T18">
            <v>1564251500</v>
          </cell>
          <cell r="AJ18">
            <v>589565250</v>
          </cell>
        </row>
        <row r="19">
          <cell r="T19">
            <v>442457000</v>
          </cell>
          <cell r="AJ19">
            <v>11660260</v>
          </cell>
        </row>
        <row r="20">
          <cell r="T20">
            <v>10813666202</v>
          </cell>
          <cell r="AJ20">
            <v>2330000</v>
          </cell>
        </row>
        <row r="21">
          <cell r="T21">
            <v>10098000</v>
          </cell>
          <cell r="AJ21">
            <v>0</v>
          </cell>
        </row>
        <row r="22">
          <cell r="T22">
            <v>0</v>
          </cell>
          <cell r="AJ22">
            <v>0</v>
          </cell>
        </row>
        <row r="25">
          <cell r="T25">
            <v>5426518250</v>
          </cell>
          <cell r="AJ25">
            <v>472594250</v>
          </cell>
        </row>
        <row r="26">
          <cell r="T26">
            <v>0</v>
          </cell>
          <cell r="AJ26">
            <v>0</v>
          </cell>
        </row>
        <row r="29">
          <cell r="T29">
            <v>1253437000</v>
          </cell>
          <cell r="AJ29">
            <v>0</v>
          </cell>
        </row>
        <row r="30">
          <cell r="T30">
            <v>0</v>
          </cell>
          <cell r="AJ30">
            <v>0</v>
          </cell>
        </row>
        <row r="31">
          <cell r="T31">
            <v>0</v>
          </cell>
          <cell r="AJ31">
            <v>0</v>
          </cell>
        </row>
        <row r="32">
          <cell r="T32">
            <v>0</v>
          </cell>
          <cell r="AJ32">
            <v>0</v>
          </cell>
        </row>
        <row r="35">
          <cell r="T35">
            <v>0</v>
          </cell>
          <cell r="AJ35">
            <v>0</v>
          </cell>
        </row>
        <row r="36">
          <cell r="T36">
            <v>0</v>
          </cell>
          <cell r="AJ36">
            <v>0</v>
          </cell>
        </row>
        <row r="37">
          <cell r="T37">
            <v>0</v>
          </cell>
          <cell r="AJ37">
            <v>0</v>
          </cell>
        </row>
        <row r="40">
          <cell r="T40">
            <v>123441250</v>
          </cell>
          <cell r="AJ40">
            <v>0</v>
          </cell>
        </row>
      </sheetData>
      <sheetData sheetId="6">
        <row r="28">
          <cell r="E28">
            <v>683872365</v>
          </cell>
          <cell r="F28">
            <v>670913729.39999998</v>
          </cell>
          <cell r="H28">
            <v>6400219501.2399988</v>
          </cell>
          <cell r="I2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100">
          <cell r="G100">
            <v>3788612625.1999998</v>
          </cell>
        </row>
      </sheetData>
      <sheetData sheetId="14">
        <row r="46">
          <cell r="K46">
            <v>457295179</v>
          </cell>
        </row>
      </sheetData>
      <sheetData sheetId="15">
        <row r="20">
          <cell r="H20">
            <v>60852000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AB147"/>
  <sheetViews>
    <sheetView tabSelected="1" view="pageBreakPreview" topLeftCell="A6" zoomScale="44" zoomScaleSheetLayoutView="44" zoomScalePageLayoutView="60" workbookViewId="0">
      <pane xSplit="6" ySplit="8" topLeftCell="G128" activePane="bottomRight" state="frozen"/>
      <selection activeCell="A6" sqref="A6"/>
      <selection pane="topRight" activeCell="G6" sqref="G6"/>
      <selection pane="bottomLeft" activeCell="A14" sqref="A14"/>
      <selection pane="bottomRight" activeCell="W134" sqref="W134"/>
    </sheetView>
  </sheetViews>
  <sheetFormatPr defaultRowHeight="15"/>
  <cols>
    <col min="1" max="1" width="6" style="1" bestFit="1" customWidth="1"/>
    <col min="2" max="2" width="3.5703125" customWidth="1"/>
    <col min="3" max="3" width="3.7109375" customWidth="1"/>
    <col min="4" max="4" width="4" customWidth="1"/>
    <col min="5" max="5" width="71.42578125" customWidth="1"/>
    <col min="6" max="6" width="7" customWidth="1"/>
    <col min="7" max="7" width="32.5703125" customWidth="1"/>
    <col min="8" max="8" width="4.42578125" customWidth="1"/>
    <col min="9" max="9" width="31" customWidth="1"/>
    <col min="10" max="10" width="4.42578125" style="3" customWidth="1"/>
    <col min="11" max="11" width="29.7109375" customWidth="1"/>
    <col min="12" max="12" width="33.140625" style="3" customWidth="1"/>
    <col min="13" max="13" width="4.42578125" customWidth="1"/>
    <col min="14" max="14" width="31" customWidth="1"/>
    <col min="15" max="15" width="4.42578125" style="3" customWidth="1"/>
    <col min="16" max="16" width="31" customWidth="1"/>
    <col min="17" max="17" width="33.140625" style="3" customWidth="1"/>
    <col min="18" max="18" width="4.42578125" hidden="1" customWidth="1"/>
    <col min="19" max="19" width="31" hidden="1" customWidth="1"/>
    <col min="20" max="20" width="4.42578125" style="3" hidden="1" customWidth="1"/>
    <col min="21" max="21" width="31" hidden="1" customWidth="1"/>
    <col min="22" max="22" width="33.140625" style="3" hidden="1" customWidth="1"/>
    <col min="23" max="23" width="30.7109375" bestFit="1" customWidth="1"/>
    <col min="24" max="24" width="32" bestFit="1" customWidth="1"/>
    <col min="25" max="25" width="29.85546875" bestFit="1" customWidth="1"/>
    <col min="257" max="257" width="6" bestFit="1" customWidth="1"/>
    <col min="258" max="258" width="3.5703125" customWidth="1"/>
    <col min="259" max="259" width="3.7109375" customWidth="1"/>
    <col min="260" max="260" width="4" customWidth="1"/>
    <col min="261" max="261" width="71.42578125" customWidth="1"/>
    <col min="262" max="262" width="7" customWidth="1"/>
    <col min="263" max="263" width="32.5703125" customWidth="1"/>
    <col min="264" max="264" width="4.42578125" customWidth="1"/>
    <col min="265" max="265" width="31" customWidth="1"/>
    <col min="266" max="266" width="4.42578125" customWidth="1"/>
    <col min="267" max="267" width="13.85546875" customWidth="1"/>
    <col min="268" max="268" width="33.140625" customWidth="1"/>
    <col min="269" max="269" width="4.42578125" customWidth="1"/>
    <col min="270" max="270" width="31" customWidth="1"/>
    <col min="271" max="271" width="4.42578125" customWidth="1"/>
    <col min="272" max="272" width="31" customWidth="1"/>
    <col min="273" max="273" width="33.140625" customWidth="1"/>
    <col min="274" max="278" width="0" hidden="1" customWidth="1"/>
    <col min="513" max="513" width="6" bestFit="1" customWidth="1"/>
    <col min="514" max="514" width="3.5703125" customWidth="1"/>
    <col min="515" max="515" width="3.7109375" customWidth="1"/>
    <col min="516" max="516" width="4" customWidth="1"/>
    <col min="517" max="517" width="71.42578125" customWidth="1"/>
    <col min="518" max="518" width="7" customWidth="1"/>
    <col min="519" max="519" width="32.5703125" customWidth="1"/>
    <col min="520" max="520" width="4.42578125" customWidth="1"/>
    <col min="521" max="521" width="31" customWidth="1"/>
    <col min="522" max="522" width="4.42578125" customWidth="1"/>
    <col min="523" max="523" width="13.85546875" customWidth="1"/>
    <col min="524" max="524" width="33.140625" customWidth="1"/>
    <col min="525" max="525" width="4.42578125" customWidth="1"/>
    <col min="526" max="526" width="31" customWidth="1"/>
    <col min="527" max="527" width="4.42578125" customWidth="1"/>
    <col min="528" max="528" width="31" customWidth="1"/>
    <col min="529" max="529" width="33.140625" customWidth="1"/>
    <col min="530" max="534" width="0" hidden="1" customWidth="1"/>
    <col min="769" max="769" width="6" bestFit="1" customWidth="1"/>
    <col min="770" max="770" width="3.5703125" customWidth="1"/>
    <col min="771" max="771" width="3.7109375" customWidth="1"/>
    <col min="772" max="772" width="4" customWidth="1"/>
    <col min="773" max="773" width="71.42578125" customWidth="1"/>
    <col min="774" max="774" width="7" customWidth="1"/>
    <col min="775" max="775" width="32.5703125" customWidth="1"/>
    <col min="776" max="776" width="4.42578125" customWidth="1"/>
    <col min="777" max="777" width="31" customWidth="1"/>
    <col min="778" max="778" width="4.42578125" customWidth="1"/>
    <col min="779" max="779" width="13.85546875" customWidth="1"/>
    <col min="780" max="780" width="33.140625" customWidth="1"/>
    <col min="781" max="781" width="4.42578125" customWidth="1"/>
    <col min="782" max="782" width="31" customWidth="1"/>
    <col min="783" max="783" width="4.42578125" customWidth="1"/>
    <col min="784" max="784" width="31" customWidth="1"/>
    <col min="785" max="785" width="33.140625" customWidth="1"/>
    <col min="786" max="790" width="0" hidden="1" customWidth="1"/>
    <col min="1025" max="1025" width="6" bestFit="1" customWidth="1"/>
    <col min="1026" max="1026" width="3.5703125" customWidth="1"/>
    <col min="1027" max="1027" width="3.7109375" customWidth="1"/>
    <col min="1028" max="1028" width="4" customWidth="1"/>
    <col min="1029" max="1029" width="71.42578125" customWidth="1"/>
    <col min="1030" max="1030" width="7" customWidth="1"/>
    <col min="1031" max="1031" width="32.5703125" customWidth="1"/>
    <col min="1032" max="1032" width="4.42578125" customWidth="1"/>
    <col min="1033" max="1033" width="31" customWidth="1"/>
    <col min="1034" max="1034" width="4.42578125" customWidth="1"/>
    <col min="1035" max="1035" width="13.85546875" customWidth="1"/>
    <col min="1036" max="1036" width="33.140625" customWidth="1"/>
    <col min="1037" max="1037" width="4.42578125" customWidth="1"/>
    <col min="1038" max="1038" width="31" customWidth="1"/>
    <col min="1039" max="1039" width="4.42578125" customWidth="1"/>
    <col min="1040" max="1040" width="31" customWidth="1"/>
    <col min="1041" max="1041" width="33.140625" customWidth="1"/>
    <col min="1042" max="1046" width="0" hidden="1" customWidth="1"/>
    <col min="1281" max="1281" width="6" bestFit="1" customWidth="1"/>
    <col min="1282" max="1282" width="3.5703125" customWidth="1"/>
    <col min="1283" max="1283" width="3.7109375" customWidth="1"/>
    <col min="1284" max="1284" width="4" customWidth="1"/>
    <col min="1285" max="1285" width="71.42578125" customWidth="1"/>
    <col min="1286" max="1286" width="7" customWidth="1"/>
    <col min="1287" max="1287" width="32.5703125" customWidth="1"/>
    <col min="1288" max="1288" width="4.42578125" customWidth="1"/>
    <col min="1289" max="1289" width="31" customWidth="1"/>
    <col min="1290" max="1290" width="4.42578125" customWidth="1"/>
    <col min="1291" max="1291" width="13.85546875" customWidth="1"/>
    <col min="1292" max="1292" width="33.140625" customWidth="1"/>
    <col min="1293" max="1293" width="4.42578125" customWidth="1"/>
    <col min="1294" max="1294" width="31" customWidth="1"/>
    <col min="1295" max="1295" width="4.42578125" customWidth="1"/>
    <col min="1296" max="1296" width="31" customWidth="1"/>
    <col min="1297" max="1297" width="33.140625" customWidth="1"/>
    <col min="1298" max="1302" width="0" hidden="1" customWidth="1"/>
    <col min="1537" max="1537" width="6" bestFit="1" customWidth="1"/>
    <col min="1538" max="1538" width="3.5703125" customWidth="1"/>
    <col min="1539" max="1539" width="3.7109375" customWidth="1"/>
    <col min="1540" max="1540" width="4" customWidth="1"/>
    <col min="1541" max="1541" width="71.42578125" customWidth="1"/>
    <col min="1542" max="1542" width="7" customWidth="1"/>
    <col min="1543" max="1543" width="32.5703125" customWidth="1"/>
    <col min="1544" max="1544" width="4.42578125" customWidth="1"/>
    <col min="1545" max="1545" width="31" customWidth="1"/>
    <col min="1546" max="1546" width="4.42578125" customWidth="1"/>
    <col min="1547" max="1547" width="13.85546875" customWidth="1"/>
    <col min="1548" max="1548" width="33.140625" customWidth="1"/>
    <col min="1549" max="1549" width="4.42578125" customWidth="1"/>
    <col min="1550" max="1550" width="31" customWidth="1"/>
    <col min="1551" max="1551" width="4.42578125" customWidth="1"/>
    <col min="1552" max="1552" width="31" customWidth="1"/>
    <col min="1553" max="1553" width="33.140625" customWidth="1"/>
    <col min="1554" max="1558" width="0" hidden="1" customWidth="1"/>
    <col min="1793" max="1793" width="6" bestFit="1" customWidth="1"/>
    <col min="1794" max="1794" width="3.5703125" customWidth="1"/>
    <col min="1795" max="1795" width="3.7109375" customWidth="1"/>
    <col min="1796" max="1796" width="4" customWidth="1"/>
    <col min="1797" max="1797" width="71.42578125" customWidth="1"/>
    <col min="1798" max="1798" width="7" customWidth="1"/>
    <col min="1799" max="1799" width="32.5703125" customWidth="1"/>
    <col min="1800" max="1800" width="4.42578125" customWidth="1"/>
    <col min="1801" max="1801" width="31" customWidth="1"/>
    <col min="1802" max="1802" width="4.42578125" customWidth="1"/>
    <col min="1803" max="1803" width="13.85546875" customWidth="1"/>
    <col min="1804" max="1804" width="33.140625" customWidth="1"/>
    <col min="1805" max="1805" width="4.42578125" customWidth="1"/>
    <col min="1806" max="1806" width="31" customWidth="1"/>
    <col min="1807" max="1807" width="4.42578125" customWidth="1"/>
    <col min="1808" max="1808" width="31" customWidth="1"/>
    <col min="1809" max="1809" width="33.140625" customWidth="1"/>
    <col min="1810" max="1814" width="0" hidden="1" customWidth="1"/>
    <col min="2049" max="2049" width="6" bestFit="1" customWidth="1"/>
    <col min="2050" max="2050" width="3.5703125" customWidth="1"/>
    <col min="2051" max="2051" width="3.7109375" customWidth="1"/>
    <col min="2052" max="2052" width="4" customWidth="1"/>
    <col min="2053" max="2053" width="71.42578125" customWidth="1"/>
    <col min="2054" max="2054" width="7" customWidth="1"/>
    <col min="2055" max="2055" width="32.5703125" customWidth="1"/>
    <col min="2056" max="2056" width="4.42578125" customWidth="1"/>
    <col min="2057" max="2057" width="31" customWidth="1"/>
    <col min="2058" max="2058" width="4.42578125" customWidth="1"/>
    <col min="2059" max="2059" width="13.85546875" customWidth="1"/>
    <col min="2060" max="2060" width="33.140625" customWidth="1"/>
    <col min="2061" max="2061" width="4.42578125" customWidth="1"/>
    <col min="2062" max="2062" width="31" customWidth="1"/>
    <col min="2063" max="2063" width="4.42578125" customWidth="1"/>
    <col min="2064" max="2064" width="31" customWidth="1"/>
    <col min="2065" max="2065" width="33.140625" customWidth="1"/>
    <col min="2066" max="2070" width="0" hidden="1" customWidth="1"/>
    <col min="2305" max="2305" width="6" bestFit="1" customWidth="1"/>
    <col min="2306" max="2306" width="3.5703125" customWidth="1"/>
    <col min="2307" max="2307" width="3.7109375" customWidth="1"/>
    <col min="2308" max="2308" width="4" customWidth="1"/>
    <col min="2309" max="2309" width="71.42578125" customWidth="1"/>
    <col min="2310" max="2310" width="7" customWidth="1"/>
    <col min="2311" max="2311" width="32.5703125" customWidth="1"/>
    <col min="2312" max="2312" width="4.42578125" customWidth="1"/>
    <col min="2313" max="2313" width="31" customWidth="1"/>
    <col min="2314" max="2314" width="4.42578125" customWidth="1"/>
    <col min="2315" max="2315" width="13.85546875" customWidth="1"/>
    <col min="2316" max="2316" width="33.140625" customWidth="1"/>
    <col min="2317" max="2317" width="4.42578125" customWidth="1"/>
    <col min="2318" max="2318" width="31" customWidth="1"/>
    <col min="2319" max="2319" width="4.42578125" customWidth="1"/>
    <col min="2320" max="2320" width="31" customWidth="1"/>
    <col min="2321" max="2321" width="33.140625" customWidth="1"/>
    <col min="2322" max="2326" width="0" hidden="1" customWidth="1"/>
    <col min="2561" max="2561" width="6" bestFit="1" customWidth="1"/>
    <col min="2562" max="2562" width="3.5703125" customWidth="1"/>
    <col min="2563" max="2563" width="3.7109375" customWidth="1"/>
    <col min="2564" max="2564" width="4" customWidth="1"/>
    <col min="2565" max="2565" width="71.42578125" customWidth="1"/>
    <col min="2566" max="2566" width="7" customWidth="1"/>
    <col min="2567" max="2567" width="32.5703125" customWidth="1"/>
    <col min="2568" max="2568" width="4.42578125" customWidth="1"/>
    <col min="2569" max="2569" width="31" customWidth="1"/>
    <col min="2570" max="2570" width="4.42578125" customWidth="1"/>
    <col min="2571" max="2571" width="13.85546875" customWidth="1"/>
    <col min="2572" max="2572" width="33.140625" customWidth="1"/>
    <col min="2573" max="2573" width="4.42578125" customWidth="1"/>
    <col min="2574" max="2574" width="31" customWidth="1"/>
    <col min="2575" max="2575" width="4.42578125" customWidth="1"/>
    <col min="2576" max="2576" width="31" customWidth="1"/>
    <col min="2577" max="2577" width="33.140625" customWidth="1"/>
    <col min="2578" max="2582" width="0" hidden="1" customWidth="1"/>
    <col min="2817" max="2817" width="6" bestFit="1" customWidth="1"/>
    <col min="2818" max="2818" width="3.5703125" customWidth="1"/>
    <col min="2819" max="2819" width="3.7109375" customWidth="1"/>
    <col min="2820" max="2820" width="4" customWidth="1"/>
    <col min="2821" max="2821" width="71.42578125" customWidth="1"/>
    <col min="2822" max="2822" width="7" customWidth="1"/>
    <col min="2823" max="2823" width="32.5703125" customWidth="1"/>
    <col min="2824" max="2824" width="4.42578125" customWidth="1"/>
    <col min="2825" max="2825" width="31" customWidth="1"/>
    <col min="2826" max="2826" width="4.42578125" customWidth="1"/>
    <col min="2827" max="2827" width="13.85546875" customWidth="1"/>
    <col min="2828" max="2828" width="33.140625" customWidth="1"/>
    <col min="2829" max="2829" width="4.42578125" customWidth="1"/>
    <col min="2830" max="2830" width="31" customWidth="1"/>
    <col min="2831" max="2831" width="4.42578125" customWidth="1"/>
    <col min="2832" max="2832" width="31" customWidth="1"/>
    <col min="2833" max="2833" width="33.140625" customWidth="1"/>
    <col min="2834" max="2838" width="0" hidden="1" customWidth="1"/>
    <col min="3073" max="3073" width="6" bestFit="1" customWidth="1"/>
    <col min="3074" max="3074" width="3.5703125" customWidth="1"/>
    <col min="3075" max="3075" width="3.7109375" customWidth="1"/>
    <col min="3076" max="3076" width="4" customWidth="1"/>
    <col min="3077" max="3077" width="71.42578125" customWidth="1"/>
    <col min="3078" max="3078" width="7" customWidth="1"/>
    <col min="3079" max="3079" width="32.5703125" customWidth="1"/>
    <col min="3080" max="3080" width="4.42578125" customWidth="1"/>
    <col min="3081" max="3081" width="31" customWidth="1"/>
    <col min="3082" max="3082" width="4.42578125" customWidth="1"/>
    <col min="3083" max="3083" width="13.85546875" customWidth="1"/>
    <col min="3084" max="3084" width="33.140625" customWidth="1"/>
    <col min="3085" max="3085" width="4.42578125" customWidth="1"/>
    <col min="3086" max="3086" width="31" customWidth="1"/>
    <col min="3087" max="3087" width="4.42578125" customWidth="1"/>
    <col min="3088" max="3088" width="31" customWidth="1"/>
    <col min="3089" max="3089" width="33.140625" customWidth="1"/>
    <col min="3090" max="3094" width="0" hidden="1" customWidth="1"/>
    <col min="3329" max="3329" width="6" bestFit="1" customWidth="1"/>
    <col min="3330" max="3330" width="3.5703125" customWidth="1"/>
    <col min="3331" max="3331" width="3.7109375" customWidth="1"/>
    <col min="3332" max="3332" width="4" customWidth="1"/>
    <col min="3333" max="3333" width="71.42578125" customWidth="1"/>
    <col min="3334" max="3334" width="7" customWidth="1"/>
    <col min="3335" max="3335" width="32.5703125" customWidth="1"/>
    <col min="3336" max="3336" width="4.42578125" customWidth="1"/>
    <col min="3337" max="3337" width="31" customWidth="1"/>
    <col min="3338" max="3338" width="4.42578125" customWidth="1"/>
    <col min="3339" max="3339" width="13.85546875" customWidth="1"/>
    <col min="3340" max="3340" width="33.140625" customWidth="1"/>
    <col min="3341" max="3341" width="4.42578125" customWidth="1"/>
    <col min="3342" max="3342" width="31" customWidth="1"/>
    <col min="3343" max="3343" width="4.42578125" customWidth="1"/>
    <col min="3344" max="3344" width="31" customWidth="1"/>
    <col min="3345" max="3345" width="33.140625" customWidth="1"/>
    <col min="3346" max="3350" width="0" hidden="1" customWidth="1"/>
    <col min="3585" max="3585" width="6" bestFit="1" customWidth="1"/>
    <col min="3586" max="3586" width="3.5703125" customWidth="1"/>
    <col min="3587" max="3587" width="3.7109375" customWidth="1"/>
    <col min="3588" max="3588" width="4" customWidth="1"/>
    <col min="3589" max="3589" width="71.42578125" customWidth="1"/>
    <col min="3590" max="3590" width="7" customWidth="1"/>
    <col min="3591" max="3591" width="32.5703125" customWidth="1"/>
    <col min="3592" max="3592" width="4.42578125" customWidth="1"/>
    <col min="3593" max="3593" width="31" customWidth="1"/>
    <col min="3594" max="3594" width="4.42578125" customWidth="1"/>
    <col min="3595" max="3595" width="13.85546875" customWidth="1"/>
    <col min="3596" max="3596" width="33.140625" customWidth="1"/>
    <col min="3597" max="3597" width="4.42578125" customWidth="1"/>
    <col min="3598" max="3598" width="31" customWidth="1"/>
    <col min="3599" max="3599" width="4.42578125" customWidth="1"/>
    <col min="3600" max="3600" width="31" customWidth="1"/>
    <col min="3601" max="3601" width="33.140625" customWidth="1"/>
    <col min="3602" max="3606" width="0" hidden="1" customWidth="1"/>
    <col min="3841" max="3841" width="6" bestFit="1" customWidth="1"/>
    <col min="3842" max="3842" width="3.5703125" customWidth="1"/>
    <col min="3843" max="3843" width="3.7109375" customWidth="1"/>
    <col min="3844" max="3844" width="4" customWidth="1"/>
    <col min="3845" max="3845" width="71.42578125" customWidth="1"/>
    <col min="3846" max="3846" width="7" customWidth="1"/>
    <col min="3847" max="3847" width="32.5703125" customWidth="1"/>
    <col min="3848" max="3848" width="4.42578125" customWidth="1"/>
    <col min="3849" max="3849" width="31" customWidth="1"/>
    <col min="3850" max="3850" width="4.42578125" customWidth="1"/>
    <col min="3851" max="3851" width="13.85546875" customWidth="1"/>
    <col min="3852" max="3852" width="33.140625" customWidth="1"/>
    <col min="3853" max="3853" width="4.42578125" customWidth="1"/>
    <col min="3854" max="3854" width="31" customWidth="1"/>
    <col min="3855" max="3855" width="4.42578125" customWidth="1"/>
    <col min="3856" max="3856" width="31" customWidth="1"/>
    <col min="3857" max="3857" width="33.140625" customWidth="1"/>
    <col min="3858" max="3862" width="0" hidden="1" customWidth="1"/>
    <col min="4097" max="4097" width="6" bestFit="1" customWidth="1"/>
    <col min="4098" max="4098" width="3.5703125" customWidth="1"/>
    <col min="4099" max="4099" width="3.7109375" customWidth="1"/>
    <col min="4100" max="4100" width="4" customWidth="1"/>
    <col min="4101" max="4101" width="71.42578125" customWidth="1"/>
    <col min="4102" max="4102" width="7" customWidth="1"/>
    <col min="4103" max="4103" width="32.5703125" customWidth="1"/>
    <col min="4104" max="4104" width="4.42578125" customWidth="1"/>
    <col min="4105" max="4105" width="31" customWidth="1"/>
    <col min="4106" max="4106" width="4.42578125" customWidth="1"/>
    <col min="4107" max="4107" width="13.85546875" customWidth="1"/>
    <col min="4108" max="4108" width="33.140625" customWidth="1"/>
    <col min="4109" max="4109" width="4.42578125" customWidth="1"/>
    <col min="4110" max="4110" width="31" customWidth="1"/>
    <col min="4111" max="4111" width="4.42578125" customWidth="1"/>
    <col min="4112" max="4112" width="31" customWidth="1"/>
    <col min="4113" max="4113" width="33.140625" customWidth="1"/>
    <col min="4114" max="4118" width="0" hidden="1" customWidth="1"/>
    <col min="4353" max="4353" width="6" bestFit="1" customWidth="1"/>
    <col min="4354" max="4354" width="3.5703125" customWidth="1"/>
    <col min="4355" max="4355" width="3.7109375" customWidth="1"/>
    <col min="4356" max="4356" width="4" customWidth="1"/>
    <col min="4357" max="4357" width="71.42578125" customWidth="1"/>
    <col min="4358" max="4358" width="7" customWidth="1"/>
    <col min="4359" max="4359" width="32.5703125" customWidth="1"/>
    <col min="4360" max="4360" width="4.42578125" customWidth="1"/>
    <col min="4361" max="4361" width="31" customWidth="1"/>
    <col min="4362" max="4362" width="4.42578125" customWidth="1"/>
    <col min="4363" max="4363" width="13.85546875" customWidth="1"/>
    <col min="4364" max="4364" width="33.140625" customWidth="1"/>
    <col min="4365" max="4365" width="4.42578125" customWidth="1"/>
    <col min="4366" max="4366" width="31" customWidth="1"/>
    <col min="4367" max="4367" width="4.42578125" customWidth="1"/>
    <col min="4368" max="4368" width="31" customWidth="1"/>
    <col min="4369" max="4369" width="33.140625" customWidth="1"/>
    <col min="4370" max="4374" width="0" hidden="1" customWidth="1"/>
    <col min="4609" max="4609" width="6" bestFit="1" customWidth="1"/>
    <col min="4610" max="4610" width="3.5703125" customWidth="1"/>
    <col min="4611" max="4611" width="3.7109375" customWidth="1"/>
    <col min="4612" max="4612" width="4" customWidth="1"/>
    <col min="4613" max="4613" width="71.42578125" customWidth="1"/>
    <col min="4614" max="4614" width="7" customWidth="1"/>
    <col min="4615" max="4615" width="32.5703125" customWidth="1"/>
    <col min="4616" max="4616" width="4.42578125" customWidth="1"/>
    <col min="4617" max="4617" width="31" customWidth="1"/>
    <col min="4618" max="4618" width="4.42578125" customWidth="1"/>
    <col min="4619" max="4619" width="13.85546875" customWidth="1"/>
    <col min="4620" max="4620" width="33.140625" customWidth="1"/>
    <col min="4621" max="4621" width="4.42578125" customWidth="1"/>
    <col min="4622" max="4622" width="31" customWidth="1"/>
    <col min="4623" max="4623" width="4.42578125" customWidth="1"/>
    <col min="4624" max="4624" width="31" customWidth="1"/>
    <col min="4625" max="4625" width="33.140625" customWidth="1"/>
    <col min="4626" max="4630" width="0" hidden="1" customWidth="1"/>
    <col min="4865" max="4865" width="6" bestFit="1" customWidth="1"/>
    <col min="4866" max="4866" width="3.5703125" customWidth="1"/>
    <col min="4867" max="4867" width="3.7109375" customWidth="1"/>
    <col min="4868" max="4868" width="4" customWidth="1"/>
    <col min="4869" max="4869" width="71.42578125" customWidth="1"/>
    <col min="4870" max="4870" width="7" customWidth="1"/>
    <col min="4871" max="4871" width="32.5703125" customWidth="1"/>
    <col min="4872" max="4872" width="4.42578125" customWidth="1"/>
    <col min="4873" max="4873" width="31" customWidth="1"/>
    <col min="4874" max="4874" width="4.42578125" customWidth="1"/>
    <col min="4875" max="4875" width="13.85546875" customWidth="1"/>
    <col min="4876" max="4876" width="33.140625" customWidth="1"/>
    <col min="4877" max="4877" width="4.42578125" customWidth="1"/>
    <col min="4878" max="4878" width="31" customWidth="1"/>
    <col min="4879" max="4879" width="4.42578125" customWidth="1"/>
    <col min="4880" max="4880" width="31" customWidth="1"/>
    <col min="4881" max="4881" width="33.140625" customWidth="1"/>
    <col min="4882" max="4886" width="0" hidden="1" customWidth="1"/>
    <col min="5121" max="5121" width="6" bestFit="1" customWidth="1"/>
    <col min="5122" max="5122" width="3.5703125" customWidth="1"/>
    <col min="5123" max="5123" width="3.7109375" customWidth="1"/>
    <col min="5124" max="5124" width="4" customWidth="1"/>
    <col min="5125" max="5125" width="71.42578125" customWidth="1"/>
    <col min="5126" max="5126" width="7" customWidth="1"/>
    <col min="5127" max="5127" width="32.5703125" customWidth="1"/>
    <col min="5128" max="5128" width="4.42578125" customWidth="1"/>
    <col min="5129" max="5129" width="31" customWidth="1"/>
    <col min="5130" max="5130" width="4.42578125" customWidth="1"/>
    <col min="5131" max="5131" width="13.85546875" customWidth="1"/>
    <col min="5132" max="5132" width="33.140625" customWidth="1"/>
    <col min="5133" max="5133" width="4.42578125" customWidth="1"/>
    <col min="5134" max="5134" width="31" customWidth="1"/>
    <col min="5135" max="5135" width="4.42578125" customWidth="1"/>
    <col min="5136" max="5136" width="31" customWidth="1"/>
    <col min="5137" max="5137" width="33.140625" customWidth="1"/>
    <col min="5138" max="5142" width="0" hidden="1" customWidth="1"/>
    <col min="5377" max="5377" width="6" bestFit="1" customWidth="1"/>
    <col min="5378" max="5378" width="3.5703125" customWidth="1"/>
    <col min="5379" max="5379" width="3.7109375" customWidth="1"/>
    <col min="5380" max="5380" width="4" customWidth="1"/>
    <col min="5381" max="5381" width="71.42578125" customWidth="1"/>
    <col min="5382" max="5382" width="7" customWidth="1"/>
    <col min="5383" max="5383" width="32.5703125" customWidth="1"/>
    <col min="5384" max="5384" width="4.42578125" customWidth="1"/>
    <col min="5385" max="5385" width="31" customWidth="1"/>
    <col min="5386" max="5386" width="4.42578125" customWidth="1"/>
    <col min="5387" max="5387" width="13.85546875" customWidth="1"/>
    <col min="5388" max="5388" width="33.140625" customWidth="1"/>
    <col min="5389" max="5389" width="4.42578125" customWidth="1"/>
    <col min="5390" max="5390" width="31" customWidth="1"/>
    <col min="5391" max="5391" width="4.42578125" customWidth="1"/>
    <col min="5392" max="5392" width="31" customWidth="1"/>
    <col min="5393" max="5393" width="33.140625" customWidth="1"/>
    <col min="5394" max="5398" width="0" hidden="1" customWidth="1"/>
    <col min="5633" max="5633" width="6" bestFit="1" customWidth="1"/>
    <col min="5634" max="5634" width="3.5703125" customWidth="1"/>
    <col min="5635" max="5635" width="3.7109375" customWidth="1"/>
    <col min="5636" max="5636" width="4" customWidth="1"/>
    <col min="5637" max="5637" width="71.42578125" customWidth="1"/>
    <col min="5638" max="5638" width="7" customWidth="1"/>
    <col min="5639" max="5639" width="32.5703125" customWidth="1"/>
    <col min="5640" max="5640" width="4.42578125" customWidth="1"/>
    <col min="5641" max="5641" width="31" customWidth="1"/>
    <col min="5642" max="5642" width="4.42578125" customWidth="1"/>
    <col min="5643" max="5643" width="13.85546875" customWidth="1"/>
    <col min="5644" max="5644" width="33.140625" customWidth="1"/>
    <col min="5645" max="5645" width="4.42578125" customWidth="1"/>
    <col min="5646" max="5646" width="31" customWidth="1"/>
    <col min="5647" max="5647" width="4.42578125" customWidth="1"/>
    <col min="5648" max="5648" width="31" customWidth="1"/>
    <col min="5649" max="5649" width="33.140625" customWidth="1"/>
    <col min="5650" max="5654" width="0" hidden="1" customWidth="1"/>
    <col min="5889" max="5889" width="6" bestFit="1" customWidth="1"/>
    <col min="5890" max="5890" width="3.5703125" customWidth="1"/>
    <col min="5891" max="5891" width="3.7109375" customWidth="1"/>
    <col min="5892" max="5892" width="4" customWidth="1"/>
    <col min="5893" max="5893" width="71.42578125" customWidth="1"/>
    <col min="5894" max="5894" width="7" customWidth="1"/>
    <col min="5895" max="5895" width="32.5703125" customWidth="1"/>
    <col min="5896" max="5896" width="4.42578125" customWidth="1"/>
    <col min="5897" max="5897" width="31" customWidth="1"/>
    <col min="5898" max="5898" width="4.42578125" customWidth="1"/>
    <col min="5899" max="5899" width="13.85546875" customWidth="1"/>
    <col min="5900" max="5900" width="33.140625" customWidth="1"/>
    <col min="5901" max="5901" width="4.42578125" customWidth="1"/>
    <col min="5902" max="5902" width="31" customWidth="1"/>
    <col min="5903" max="5903" width="4.42578125" customWidth="1"/>
    <col min="5904" max="5904" width="31" customWidth="1"/>
    <col min="5905" max="5905" width="33.140625" customWidth="1"/>
    <col min="5906" max="5910" width="0" hidden="1" customWidth="1"/>
    <col min="6145" max="6145" width="6" bestFit="1" customWidth="1"/>
    <col min="6146" max="6146" width="3.5703125" customWidth="1"/>
    <col min="6147" max="6147" width="3.7109375" customWidth="1"/>
    <col min="6148" max="6148" width="4" customWidth="1"/>
    <col min="6149" max="6149" width="71.42578125" customWidth="1"/>
    <col min="6150" max="6150" width="7" customWidth="1"/>
    <col min="6151" max="6151" width="32.5703125" customWidth="1"/>
    <col min="6152" max="6152" width="4.42578125" customWidth="1"/>
    <col min="6153" max="6153" width="31" customWidth="1"/>
    <col min="6154" max="6154" width="4.42578125" customWidth="1"/>
    <col min="6155" max="6155" width="13.85546875" customWidth="1"/>
    <col min="6156" max="6156" width="33.140625" customWidth="1"/>
    <col min="6157" max="6157" width="4.42578125" customWidth="1"/>
    <col min="6158" max="6158" width="31" customWidth="1"/>
    <col min="6159" max="6159" width="4.42578125" customWidth="1"/>
    <col min="6160" max="6160" width="31" customWidth="1"/>
    <col min="6161" max="6161" width="33.140625" customWidth="1"/>
    <col min="6162" max="6166" width="0" hidden="1" customWidth="1"/>
    <col min="6401" max="6401" width="6" bestFit="1" customWidth="1"/>
    <col min="6402" max="6402" width="3.5703125" customWidth="1"/>
    <col min="6403" max="6403" width="3.7109375" customWidth="1"/>
    <col min="6404" max="6404" width="4" customWidth="1"/>
    <col min="6405" max="6405" width="71.42578125" customWidth="1"/>
    <col min="6406" max="6406" width="7" customWidth="1"/>
    <col min="6407" max="6407" width="32.5703125" customWidth="1"/>
    <col min="6408" max="6408" width="4.42578125" customWidth="1"/>
    <col min="6409" max="6409" width="31" customWidth="1"/>
    <col min="6410" max="6410" width="4.42578125" customWidth="1"/>
    <col min="6411" max="6411" width="13.85546875" customWidth="1"/>
    <col min="6412" max="6412" width="33.140625" customWidth="1"/>
    <col min="6413" max="6413" width="4.42578125" customWidth="1"/>
    <col min="6414" max="6414" width="31" customWidth="1"/>
    <col min="6415" max="6415" width="4.42578125" customWidth="1"/>
    <col min="6416" max="6416" width="31" customWidth="1"/>
    <col min="6417" max="6417" width="33.140625" customWidth="1"/>
    <col min="6418" max="6422" width="0" hidden="1" customWidth="1"/>
    <col min="6657" max="6657" width="6" bestFit="1" customWidth="1"/>
    <col min="6658" max="6658" width="3.5703125" customWidth="1"/>
    <col min="6659" max="6659" width="3.7109375" customWidth="1"/>
    <col min="6660" max="6660" width="4" customWidth="1"/>
    <col min="6661" max="6661" width="71.42578125" customWidth="1"/>
    <col min="6662" max="6662" width="7" customWidth="1"/>
    <col min="6663" max="6663" width="32.5703125" customWidth="1"/>
    <col min="6664" max="6664" width="4.42578125" customWidth="1"/>
    <col min="6665" max="6665" width="31" customWidth="1"/>
    <col min="6666" max="6666" width="4.42578125" customWidth="1"/>
    <col min="6667" max="6667" width="13.85546875" customWidth="1"/>
    <col min="6668" max="6668" width="33.140625" customWidth="1"/>
    <col min="6669" max="6669" width="4.42578125" customWidth="1"/>
    <col min="6670" max="6670" width="31" customWidth="1"/>
    <col min="6671" max="6671" width="4.42578125" customWidth="1"/>
    <col min="6672" max="6672" width="31" customWidth="1"/>
    <col min="6673" max="6673" width="33.140625" customWidth="1"/>
    <col min="6674" max="6678" width="0" hidden="1" customWidth="1"/>
    <col min="6913" max="6913" width="6" bestFit="1" customWidth="1"/>
    <col min="6914" max="6914" width="3.5703125" customWidth="1"/>
    <col min="6915" max="6915" width="3.7109375" customWidth="1"/>
    <col min="6916" max="6916" width="4" customWidth="1"/>
    <col min="6917" max="6917" width="71.42578125" customWidth="1"/>
    <col min="6918" max="6918" width="7" customWidth="1"/>
    <col min="6919" max="6919" width="32.5703125" customWidth="1"/>
    <col min="6920" max="6920" width="4.42578125" customWidth="1"/>
    <col min="6921" max="6921" width="31" customWidth="1"/>
    <col min="6922" max="6922" width="4.42578125" customWidth="1"/>
    <col min="6923" max="6923" width="13.85546875" customWidth="1"/>
    <col min="6924" max="6924" width="33.140625" customWidth="1"/>
    <col min="6925" max="6925" width="4.42578125" customWidth="1"/>
    <col min="6926" max="6926" width="31" customWidth="1"/>
    <col min="6927" max="6927" width="4.42578125" customWidth="1"/>
    <col min="6928" max="6928" width="31" customWidth="1"/>
    <col min="6929" max="6929" width="33.140625" customWidth="1"/>
    <col min="6930" max="6934" width="0" hidden="1" customWidth="1"/>
    <col min="7169" max="7169" width="6" bestFit="1" customWidth="1"/>
    <col min="7170" max="7170" width="3.5703125" customWidth="1"/>
    <col min="7171" max="7171" width="3.7109375" customWidth="1"/>
    <col min="7172" max="7172" width="4" customWidth="1"/>
    <col min="7173" max="7173" width="71.42578125" customWidth="1"/>
    <col min="7174" max="7174" width="7" customWidth="1"/>
    <col min="7175" max="7175" width="32.5703125" customWidth="1"/>
    <col min="7176" max="7176" width="4.42578125" customWidth="1"/>
    <col min="7177" max="7177" width="31" customWidth="1"/>
    <col min="7178" max="7178" width="4.42578125" customWidth="1"/>
    <col min="7179" max="7179" width="13.85546875" customWidth="1"/>
    <col min="7180" max="7180" width="33.140625" customWidth="1"/>
    <col min="7181" max="7181" width="4.42578125" customWidth="1"/>
    <col min="7182" max="7182" width="31" customWidth="1"/>
    <col min="7183" max="7183" width="4.42578125" customWidth="1"/>
    <col min="7184" max="7184" width="31" customWidth="1"/>
    <col min="7185" max="7185" width="33.140625" customWidth="1"/>
    <col min="7186" max="7190" width="0" hidden="1" customWidth="1"/>
    <col min="7425" max="7425" width="6" bestFit="1" customWidth="1"/>
    <col min="7426" max="7426" width="3.5703125" customWidth="1"/>
    <col min="7427" max="7427" width="3.7109375" customWidth="1"/>
    <col min="7428" max="7428" width="4" customWidth="1"/>
    <col min="7429" max="7429" width="71.42578125" customWidth="1"/>
    <col min="7430" max="7430" width="7" customWidth="1"/>
    <col min="7431" max="7431" width="32.5703125" customWidth="1"/>
    <col min="7432" max="7432" width="4.42578125" customWidth="1"/>
    <col min="7433" max="7433" width="31" customWidth="1"/>
    <col min="7434" max="7434" width="4.42578125" customWidth="1"/>
    <col min="7435" max="7435" width="13.85546875" customWidth="1"/>
    <col min="7436" max="7436" width="33.140625" customWidth="1"/>
    <col min="7437" max="7437" width="4.42578125" customWidth="1"/>
    <col min="7438" max="7438" width="31" customWidth="1"/>
    <col min="7439" max="7439" width="4.42578125" customWidth="1"/>
    <col min="7440" max="7440" width="31" customWidth="1"/>
    <col min="7441" max="7441" width="33.140625" customWidth="1"/>
    <col min="7442" max="7446" width="0" hidden="1" customWidth="1"/>
    <col min="7681" max="7681" width="6" bestFit="1" customWidth="1"/>
    <col min="7682" max="7682" width="3.5703125" customWidth="1"/>
    <col min="7683" max="7683" width="3.7109375" customWidth="1"/>
    <col min="7684" max="7684" width="4" customWidth="1"/>
    <col min="7685" max="7685" width="71.42578125" customWidth="1"/>
    <col min="7686" max="7686" width="7" customWidth="1"/>
    <col min="7687" max="7687" width="32.5703125" customWidth="1"/>
    <col min="7688" max="7688" width="4.42578125" customWidth="1"/>
    <col min="7689" max="7689" width="31" customWidth="1"/>
    <col min="7690" max="7690" width="4.42578125" customWidth="1"/>
    <col min="7691" max="7691" width="13.85546875" customWidth="1"/>
    <col min="7692" max="7692" width="33.140625" customWidth="1"/>
    <col min="7693" max="7693" width="4.42578125" customWidth="1"/>
    <col min="7694" max="7694" width="31" customWidth="1"/>
    <col min="7695" max="7695" width="4.42578125" customWidth="1"/>
    <col min="7696" max="7696" width="31" customWidth="1"/>
    <col min="7697" max="7697" width="33.140625" customWidth="1"/>
    <col min="7698" max="7702" width="0" hidden="1" customWidth="1"/>
    <col min="7937" max="7937" width="6" bestFit="1" customWidth="1"/>
    <col min="7938" max="7938" width="3.5703125" customWidth="1"/>
    <col min="7939" max="7939" width="3.7109375" customWidth="1"/>
    <col min="7940" max="7940" width="4" customWidth="1"/>
    <col min="7941" max="7941" width="71.42578125" customWidth="1"/>
    <col min="7942" max="7942" width="7" customWidth="1"/>
    <col min="7943" max="7943" width="32.5703125" customWidth="1"/>
    <col min="7944" max="7944" width="4.42578125" customWidth="1"/>
    <col min="7945" max="7945" width="31" customWidth="1"/>
    <col min="7946" max="7946" width="4.42578125" customWidth="1"/>
    <col min="7947" max="7947" width="13.85546875" customWidth="1"/>
    <col min="7948" max="7948" width="33.140625" customWidth="1"/>
    <col min="7949" max="7949" width="4.42578125" customWidth="1"/>
    <col min="7950" max="7950" width="31" customWidth="1"/>
    <col min="7951" max="7951" width="4.42578125" customWidth="1"/>
    <col min="7952" max="7952" width="31" customWidth="1"/>
    <col min="7953" max="7953" width="33.140625" customWidth="1"/>
    <col min="7954" max="7958" width="0" hidden="1" customWidth="1"/>
    <col min="8193" max="8193" width="6" bestFit="1" customWidth="1"/>
    <col min="8194" max="8194" width="3.5703125" customWidth="1"/>
    <col min="8195" max="8195" width="3.7109375" customWidth="1"/>
    <col min="8196" max="8196" width="4" customWidth="1"/>
    <col min="8197" max="8197" width="71.42578125" customWidth="1"/>
    <col min="8198" max="8198" width="7" customWidth="1"/>
    <col min="8199" max="8199" width="32.5703125" customWidth="1"/>
    <col min="8200" max="8200" width="4.42578125" customWidth="1"/>
    <col min="8201" max="8201" width="31" customWidth="1"/>
    <col min="8202" max="8202" width="4.42578125" customWidth="1"/>
    <col min="8203" max="8203" width="13.85546875" customWidth="1"/>
    <col min="8204" max="8204" width="33.140625" customWidth="1"/>
    <col min="8205" max="8205" width="4.42578125" customWidth="1"/>
    <col min="8206" max="8206" width="31" customWidth="1"/>
    <col min="8207" max="8207" width="4.42578125" customWidth="1"/>
    <col min="8208" max="8208" width="31" customWidth="1"/>
    <col min="8209" max="8209" width="33.140625" customWidth="1"/>
    <col min="8210" max="8214" width="0" hidden="1" customWidth="1"/>
    <col min="8449" max="8449" width="6" bestFit="1" customWidth="1"/>
    <col min="8450" max="8450" width="3.5703125" customWidth="1"/>
    <col min="8451" max="8451" width="3.7109375" customWidth="1"/>
    <col min="8452" max="8452" width="4" customWidth="1"/>
    <col min="8453" max="8453" width="71.42578125" customWidth="1"/>
    <col min="8454" max="8454" width="7" customWidth="1"/>
    <col min="8455" max="8455" width="32.5703125" customWidth="1"/>
    <col min="8456" max="8456" width="4.42578125" customWidth="1"/>
    <col min="8457" max="8457" width="31" customWidth="1"/>
    <col min="8458" max="8458" width="4.42578125" customWidth="1"/>
    <col min="8459" max="8459" width="13.85546875" customWidth="1"/>
    <col min="8460" max="8460" width="33.140625" customWidth="1"/>
    <col min="8461" max="8461" width="4.42578125" customWidth="1"/>
    <col min="8462" max="8462" width="31" customWidth="1"/>
    <col min="8463" max="8463" width="4.42578125" customWidth="1"/>
    <col min="8464" max="8464" width="31" customWidth="1"/>
    <col min="8465" max="8465" width="33.140625" customWidth="1"/>
    <col min="8466" max="8470" width="0" hidden="1" customWidth="1"/>
    <col min="8705" max="8705" width="6" bestFit="1" customWidth="1"/>
    <col min="8706" max="8706" width="3.5703125" customWidth="1"/>
    <col min="8707" max="8707" width="3.7109375" customWidth="1"/>
    <col min="8708" max="8708" width="4" customWidth="1"/>
    <col min="8709" max="8709" width="71.42578125" customWidth="1"/>
    <col min="8710" max="8710" width="7" customWidth="1"/>
    <col min="8711" max="8711" width="32.5703125" customWidth="1"/>
    <col min="8712" max="8712" width="4.42578125" customWidth="1"/>
    <col min="8713" max="8713" width="31" customWidth="1"/>
    <col min="8714" max="8714" width="4.42578125" customWidth="1"/>
    <col min="8715" max="8715" width="13.85546875" customWidth="1"/>
    <col min="8716" max="8716" width="33.140625" customWidth="1"/>
    <col min="8717" max="8717" width="4.42578125" customWidth="1"/>
    <col min="8718" max="8718" width="31" customWidth="1"/>
    <col min="8719" max="8719" width="4.42578125" customWidth="1"/>
    <col min="8720" max="8720" width="31" customWidth="1"/>
    <col min="8721" max="8721" width="33.140625" customWidth="1"/>
    <col min="8722" max="8726" width="0" hidden="1" customWidth="1"/>
    <col min="8961" max="8961" width="6" bestFit="1" customWidth="1"/>
    <col min="8962" max="8962" width="3.5703125" customWidth="1"/>
    <col min="8963" max="8963" width="3.7109375" customWidth="1"/>
    <col min="8964" max="8964" width="4" customWidth="1"/>
    <col min="8965" max="8965" width="71.42578125" customWidth="1"/>
    <col min="8966" max="8966" width="7" customWidth="1"/>
    <col min="8967" max="8967" width="32.5703125" customWidth="1"/>
    <col min="8968" max="8968" width="4.42578125" customWidth="1"/>
    <col min="8969" max="8969" width="31" customWidth="1"/>
    <col min="8970" max="8970" width="4.42578125" customWidth="1"/>
    <col min="8971" max="8971" width="13.85546875" customWidth="1"/>
    <col min="8972" max="8972" width="33.140625" customWidth="1"/>
    <col min="8973" max="8973" width="4.42578125" customWidth="1"/>
    <col min="8974" max="8974" width="31" customWidth="1"/>
    <col min="8975" max="8975" width="4.42578125" customWidth="1"/>
    <col min="8976" max="8976" width="31" customWidth="1"/>
    <col min="8977" max="8977" width="33.140625" customWidth="1"/>
    <col min="8978" max="8982" width="0" hidden="1" customWidth="1"/>
    <col min="9217" max="9217" width="6" bestFit="1" customWidth="1"/>
    <col min="9218" max="9218" width="3.5703125" customWidth="1"/>
    <col min="9219" max="9219" width="3.7109375" customWidth="1"/>
    <col min="9220" max="9220" width="4" customWidth="1"/>
    <col min="9221" max="9221" width="71.42578125" customWidth="1"/>
    <col min="9222" max="9222" width="7" customWidth="1"/>
    <col min="9223" max="9223" width="32.5703125" customWidth="1"/>
    <col min="9224" max="9224" width="4.42578125" customWidth="1"/>
    <col min="9225" max="9225" width="31" customWidth="1"/>
    <col min="9226" max="9226" width="4.42578125" customWidth="1"/>
    <col min="9227" max="9227" width="13.85546875" customWidth="1"/>
    <col min="9228" max="9228" width="33.140625" customWidth="1"/>
    <col min="9229" max="9229" width="4.42578125" customWidth="1"/>
    <col min="9230" max="9230" width="31" customWidth="1"/>
    <col min="9231" max="9231" width="4.42578125" customWidth="1"/>
    <col min="9232" max="9232" width="31" customWidth="1"/>
    <col min="9233" max="9233" width="33.140625" customWidth="1"/>
    <col min="9234" max="9238" width="0" hidden="1" customWidth="1"/>
    <col min="9473" max="9473" width="6" bestFit="1" customWidth="1"/>
    <col min="9474" max="9474" width="3.5703125" customWidth="1"/>
    <col min="9475" max="9475" width="3.7109375" customWidth="1"/>
    <col min="9476" max="9476" width="4" customWidth="1"/>
    <col min="9477" max="9477" width="71.42578125" customWidth="1"/>
    <col min="9478" max="9478" width="7" customWidth="1"/>
    <col min="9479" max="9479" width="32.5703125" customWidth="1"/>
    <col min="9480" max="9480" width="4.42578125" customWidth="1"/>
    <col min="9481" max="9481" width="31" customWidth="1"/>
    <col min="9482" max="9482" width="4.42578125" customWidth="1"/>
    <col min="9483" max="9483" width="13.85546875" customWidth="1"/>
    <col min="9484" max="9484" width="33.140625" customWidth="1"/>
    <col min="9485" max="9485" width="4.42578125" customWidth="1"/>
    <col min="9486" max="9486" width="31" customWidth="1"/>
    <col min="9487" max="9487" width="4.42578125" customWidth="1"/>
    <col min="9488" max="9488" width="31" customWidth="1"/>
    <col min="9489" max="9489" width="33.140625" customWidth="1"/>
    <col min="9490" max="9494" width="0" hidden="1" customWidth="1"/>
    <col min="9729" max="9729" width="6" bestFit="1" customWidth="1"/>
    <col min="9730" max="9730" width="3.5703125" customWidth="1"/>
    <col min="9731" max="9731" width="3.7109375" customWidth="1"/>
    <col min="9732" max="9732" width="4" customWidth="1"/>
    <col min="9733" max="9733" width="71.42578125" customWidth="1"/>
    <col min="9734" max="9734" width="7" customWidth="1"/>
    <col min="9735" max="9735" width="32.5703125" customWidth="1"/>
    <col min="9736" max="9736" width="4.42578125" customWidth="1"/>
    <col min="9737" max="9737" width="31" customWidth="1"/>
    <col min="9738" max="9738" width="4.42578125" customWidth="1"/>
    <col min="9739" max="9739" width="13.85546875" customWidth="1"/>
    <col min="9740" max="9740" width="33.140625" customWidth="1"/>
    <col min="9741" max="9741" width="4.42578125" customWidth="1"/>
    <col min="9742" max="9742" width="31" customWidth="1"/>
    <col min="9743" max="9743" width="4.42578125" customWidth="1"/>
    <col min="9744" max="9744" width="31" customWidth="1"/>
    <col min="9745" max="9745" width="33.140625" customWidth="1"/>
    <col min="9746" max="9750" width="0" hidden="1" customWidth="1"/>
    <col min="9985" max="9985" width="6" bestFit="1" customWidth="1"/>
    <col min="9986" max="9986" width="3.5703125" customWidth="1"/>
    <col min="9987" max="9987" width="3.7109375" customWidth="1"/>
    <col min="9988" max="9988" width="4" customWidth="1"/>
    <col min="9989" max="9989" width="71.42578125" customWidth="1"/>
    <col min="9990" max="9990" width="7" customWidth="1"/>
    <col min="9991" max="9991" width="32.5703125" customWidth="1"/>
    <col min="9992" max="9992" width="4.42578125" customWidth="1"/>
    <col min="9993" max="9993" width="31" customWidth="1"/>
    <col min="9994" max="9994" width="4.42578125" customWidth="1"/>
    <col min="9995" max="9995" width="13.85546875" customWidth="1"/>
    <col min="9996" max="9996" width="33.140625" customWidth="1"/>
    <col min="9997" max="9997" width="4.42578125" customWidth="1"/>
    <col min="9998" max="9998" width="31" customWidth="1"/>
    <col min="9999" max="9999" width="4.42578125" customWidth="1"/>
    <col min="10000" max="10000" width="31" customWidth="1"/>
    <col min="10001" max="10001" width="33.140625" customWidth="1"/>
    <col min="10002" max="10006" width="0" hidden="1" customWidth="1"/>
    <col min="10241" max="10241" width="6" bestFit="1" customWidth="1"/>
    <col min="10242" max="10242" width="3.5703125" customWidth="1"/>
    <col min="10243" max="10243" width="3.7109375" customWidth="1"/>
    <col min="10244" max="10244" width="4" customWidth="1"/>
    <col min="10245" max="10245" width="71.42578125" customWidth="1"/>
    <col min="10246" max="10246" width="7" customWidth="1"/>
    <col min="10247" max="10247" width="32.5703125" customWidth="1"/>
    <col min="10248" max="10248" width="4.42578125" customWidth="1"/>
    <col min="10249" max="10249" width="31" customWidth="1"/>
    <col min="10250" max="10250" width="4.42578125" customWidth="1"/>
    <col min="10251" max="10251" width="13.85546875" customWidth="1"/>
    <col min="10252" max="10252" width="33.140625" customWidth="1"/>
    <col min="10253" max="10253" width="4.42578125" customWidth="1"/>
    <col min="10254" max="10254" width="31" customWidth="1"/>
    <col min="10255" max="10255" width="4.42578125" customWidth="1"/>
    <col min="10256" max="10256" width="31" customWidth="1"/>
    <col min="10257" max="10257" width="33.140625" customWidth="1"/>
    <col min="10258" max="10262" width="0" hidden="1" customWidth="1"/>
    <col min="10497" max="10497" width="6" bestFit="1" customWidth="1"/>
    <col min="10498" max="10498" width="3.5703125" customWidth="1"/>
    <col min="10499" max="10499" width="3.7109375" customWidth="1"/>
    <col min="10500" max="10500" width="4" customWidth="1"/>
    <col min="10501" max="10501" width="71.42578125" customWidth="1"/>
    <col min="10502" max="10502" width="7" customWidth="1"/>
    <col min="10503" max="10503" width="32.5703125" customWidth="1"/>
    <col min="10504" max="10504" width="4.42578125" customWidth="1"/>
    <col min="10505" max="10505" width="31" customWidth="1"/>
    <col min="10506" max="10506" width="4.42578125" customWidth="1"/>
    <col min="10507" max="10507" width="13.85546875" customWidth="1"/>
    <col min="10508" max="10508" width="33.140625" customWidth="1"/>
    <col min="10509" max="10509" width="4.42578125" customWidth="1"/>
    <col min="10510" max="10510" width="31" customWidth="1"/>
    <col min="10511" max="10511" width="4.42578125" customWidth="1"/>
    <col min="10512" max="10512" width="31" customWidth="1"/>
    <col min="10513" max="10513" width="33.140625" customWidth="1"/>
    <col min="10514" max="10518" width="0" hidden="1" customWidth="1"/>
    <col min="10753" max="10753" width="6" bestFit="1" customWidth="1"/>
    <col min="10754" max="10754" width="3.5703125" customWidth="1"/>
    <col min="10755" max="10755" width="3.7109375" customWidth="1"/>
    <col min="10756" max="10756" width="4" customWidth="1"/>
    <col min="10757" max="10757" width="71.42578125" customWidth="1"/>
    <col min="10758" max="10758" width="7" customWidth="1"/>
    <col min="10759" max="10759" width="32.5703125" customWidth="1"/>
    <col min="10760" max="10760" width="4.42578125" customWidth="1"/>
    <col min="10761" max="10761" width="31" customWidth="1"/>
    <col min="10762" max="10762" width="4.42578125" customWidth="1"/>
    <col min="10763" max="10763" width="13.85546875" customWidth="1"/>
    <col min="10764" max="10764" width="33.140625" customWidth="1"/>
    <col min="10765" max="10765" width="4.42578125" customWidth="1"/>
    <col min="10766" max="10766" width="31" customWidth="1"/>
    <col min="10767" max="10767" width="4.42578125" customWidth="1"/>
    <col min="10768" max="10768" width="31" customWidth="1"/>
    <col min="10769" max="10769" width="33.140625" customWidth="1"/>
    <col min="10770" max="10774" width="0" hidden="1" customWidth="1"/>
    <col min="11009" max="11009" width="6" bestFit="1" customWidth="1"/>
    <col min="11010" max="11010" width="3.5703125" customWidth="1"/>
    <col min="11011" max="11011" width="3.7109375" customWidth="1"/>
    <col min="11012" max="11012" width="4" customWidth="1"/>
    <col min="11013" max="11013" width="71.42578125" customWidth="1"/>
    <col min="11014" max="11014" width="7" customWidth="1"/>
    <col min="11015" max="11015" width="32.5703125" customWidth="1"/>
    <col min="11016" max="11016" width="4.42578125" customWidth="1"/>
    <col min="11017" max="11017" width="31" customWidth="1"/>
    <col min="11018" max="11018" width="4.42578125" customWidth="1"/>
    <col min="11019" max="11019" width="13.85546875" customWidth="1"/>
    <col min="11020" max="11020" width="33.140625" customWidth="1"/>
    <col min="11021" max="11021" width="4.42578125" customWidth="1"/>
    <col min="11022" max="11022" width="31" customWidth="1"/>
    <col min="11023" max="11023" width="4.42578125" customWidth="1"/>
    <col min="11024" max="11024" width="31" customWidth="1"/>
    <col min="11025" max="11025" width="33.140625" customWidth="1"/>
    <col min="11026" max="11030" width="0" hidden="1" customWidth="1"/>
    <col min="11265" max="11265" width="6" bestFit="1" customWidth="1"/>
    <col min="11266" max="11266" width="3.5703125" customWidth="1"/>
    <col min="11267" max="11267" width="3.7109375" customWidth="1"/>
    <col min="11268" max="11268" width="4" customWidth="1"/>
    <col min="11269" max="11269" width="71.42578125" customWidth="1"/>
    <col min="11270" max="11270" width="7" customWidth="1"/>
    <col min="11271" max="11271" width="32.5703125" customWidth="1"/>
    <col min="11272" max="11272" width="4.42578125" customWidth="1"/>
    <col min="11273" max="11273" width="31" customWidth="1"/>
    <col min="11274" max="11274" width="4.42578125" customWidth="1"/>
    <col min="11275" max="11275" width="13.85546875" customWidth="1"/>
    <col min="11276" max="11276" width="33.140625" customWidth="1"/>
    <col min="11277" max="11277" width="4.42578125" customWidth="1"/>
    <col min="11278" max="11278" width="31" customWidth="1"/>
    <col min="11279" max="11279" width="4.42578125" customWidth="1"/>
    <col min="11280" max="11280" width="31" customWidth="1"/>
    <col min="11281" max="11281" width="33.140625" customWidth="1"/>
    <col min="11282" max="11286" width="0" hidden="1" customWidth="1"/>
    <col min="11521" max="11521" width="6" bestFit="1" customWidth="1"/>
    <col min="11522" max="11522" width="3.5703125" customWidth="1"/>
    <col min="11523" max="11523" width="3.7109375" customWidth="1"/>
    <col min="11524" max="11524" width="4" customWidth="1"/>
    <col min="11525" max="11525" width="71.42578125" customWidth="1"/>
    <col min="11526" max="11526" width="7" customWidth="1"/>
    <col min="11527" max="11527" width="32.5703125" customWidth="1"/>
    <col min="11528" max="11528" width="4.42578125" customWidth="1"/>
    <col min="11529" max="11529" width="31" customWidth="1"/>
    <col min="11530" max="11530" width="4.42578125" customWidth="1"/>
    <col min="11531" max="11531" width="13.85546875" customWidth="1"/>
    <col min="11532" max="11532" width="33.140625" customWidth="1"/>
    <col min="11533" max="11533" width="4.42578125" customWidth="1"/>
    <col min="11534" max="11534" width="31" customWidth="1"/>
    <col min="11535" max="11535" width="4.42578125" customWidth="1"/>
    <col min="11536" max="11536" width="31" customWidth="1"/>
    <col min="11537" max="11537" width="33.140625" customWidth="1"/>
    <col min="11538" max="11542" width="0" hidden="1" customWidth="1"/>
    <col min="11777" max="11777" width="6" bestFit="1" customWidth="1"/>
    <col min="11778" max="11778" width="3.5703125" customWidth="1"/>
    <col min="11779" max="11779" width="3.7109375" customWidth="1"/>
    <col min="11780" max="11780" width="4" customWidth="1"/>
    <col min="11781" max="11781" width="71.42578125" customWidth="1"/>
    <col min="11782" max="11782" width="7" customWidth="1"/>
    <col min="11783" max="11783" width="32.5703125" customWidth="1"/>
    <col min="11784" max="11784" width="4.42578125" customWidth="1"/>
    <col min="11785" max="11785" width="31" customWidth="1"/>
    <col min="11786" max="11786" width="4.42578125" customWidth="1"/>
    <col min="11787" max="11787" width="13.85546875" customWidth="1"/>
    <col min="11788" max="11788" width="33.140625" customWidth="1"/>
    <col min="11789" max="11789" width="4.42578125" customWidth="1"/>
    <col min="11790" max="11790" width="31" customWidth="1"/>
    <col min="11791" max="11791" width="4.42578125" customWidth="1"/>
    <col min="11792" max="11792" width="31" customWidth="1"/>
    <col min="11793" max="11793" width="33.140625" customWidth="1"/>
    <col min="11794" max="11798" width="0" hidden="1" customWidth="1"/>
    <col min="12033" max="12033" width="6" bestFit="1" customWidth="1"/>
    <col min="12034" max="12034" width="3.5703125" customWidth="1"/>
    <col min="12035" max="12035" width="3.7109375" customWidth="1"/>
    <col min="12036" max="12036" width="4" customWidth="1"/>
    <col min="12037" max="12037" width="71.42578125" customWidth="1"/>
    <col min="12038" max="12038" width="7" customWidth="1"/>
    <col min="12039" max="12039" width="32.5703125" customWidth="1"/>
    <col min="12040" max="12040" width="4.42578125" customWidth="1"/>
    <col min="12041" max="12041" width="31" customWidth="1"/>
    <col min="12042" max="12042" width="4.42578125" customWidth="1"/>
    <col min="12043" max="12043" width="13.85546875" customWidth="1"/>
    <col min="12044" max="12044" width="33.140625" customWidth="1"/>
    <col min="12045" max="12045" width="4.42578125" customWidth="1"/>
    <col min="12046" max="12046" width="31" customWidth="1"/>
    <col min="12047" max="12047" width="4.42578125" customWidth="1"/>
    <col min="12048" max="12048" width="31" customWidth="1"/>
    <col min="12049" max="12049" width="33.140625" customWidth="1"/>
    <col min="12050" max="12054" width="0" hidden="1" customWidth="1"/>
    <col min="12289" max="12289" width="6" bestFit="1" customWidth="1"/>
    <col min="12290" max="12290" width="3.5703125" customWidth="1"/>
    <col min="12291" max="12291" width="3.7109375" customWidth="1"/>
    <col min="12292" max="12292" width="4" customWidth="1"/>
    <col min="12293" max="12293" width="71.42578125" customWidth="1"/>
    <col min="12294" max="12294" width="7" customWidth="1"/>
    <col min="12295" max="12295" width="32.5703125" customWidth="1"/>
    <col min="12296" max="12296" width="4.42578125" customWidth="1"/>
    <col min="12297" max="12297" width="31" customWidth="1"/>
    <col min="12298" max="12298" width="4.42578125" customWidth="1"/>
    <col min="12299" max="12299" width="13.85546875" customWidth="1"/>
    <col min="12300" max="12300" width="33.140625" customWidth="1"/>
    <col min="12301" max="12301" width="4.42578125" customWidth="1"/>
    <col min="12302" max="12302" width="31" customWidth="1"/>
    <col min="12303" max="12303" width="4.42578125" customWidth="1"/>
    <col min="12304" max="12304" width="31" customWidth="1"/>
    <col min="12305" max="12305" width="33.140625" customWidth="1"/>
    <col min="12306" max="12310" width="0" hidden="1" customWidth="1"/>
    <col min="12545" max="12545" width="6" bestFit="1" customWidth="1"/>
    <col min="12546" max="12546" width="3.5703125" customWidth="1"/>
    <col min="12547" max="12547" width="3.7109375" customWidth="1"/>
    <col min="12548" max="12548" width="4" customWidth="1"/>
    <col min="12549" max="12549" width="71.42578125" customWidth="1"/>
    <col min="12550" max="12550" width="7" customWidth="1"/>
    <col min="12551" max="12551" width="32.5703125" customWidth="1"/>
    <col min="12552" max="12552" width="4.42578125" customWidth="1"/>
    <col min="12553" max="12553" width="31" customWidth="1"/>
    <col min="12554" max="12554" width="4.42578125" customWidth="1"/>
    <col min="12555" max="12555" width="13.85546875" customWidth="1"/>
    <col min="12556" max="12556" width="33.140625" customWidth="1"/>
    <col min="12557" max="12557" width="4.42578125" customWidth="1"/>
    <col min="12558" max="12558" width="31" customWidth="1"/>
    <col min="12559" max="12559" width="4.42578125" customWidth="1"/>
    <col min="12560" max="12560" width="31" customWidth="1"/>
    <col min="12561" max="12561" width="33.140625" customWidth="1"/>
    <col min="12562" max="12566" width="0" hidden="1" customWidth="1"/>
    <col min="12801" max="12801" width="6" bestFit="1" customWidth="1"/>
    <col min="12802" max="12802" width="3.5703125" customWidth="1"/>
    <col min="12803" max="12803" width="3.7109375" customWidth="1"/>
    <col min="12804" max="12804" width="4" customWidth="1"/>
    <col min="12805" max="12805" width="71.42578125" customWidth="1"/>
    <col min="12806" max="12806" width="7" customWidth="1"/>
    <col min="12807" max="12807" width="32.5703125" customWidth="1"/>
    <col min="12808" max="12808" width="4.42578125" customWidth="1"/>
    <col min="12809" max="12809" width="31" customWidth="1"/>
    <col min="12810" max="12810" width="4.42578125" customWidth="1"/>
    <col min="12811" max="12811" width="13.85546875" customWidth="1"/>
    <col min="12812" max="12812" width="33.140625" customWidth="1"/>
    <col min="12813" max="12813" width="4.42578125" customWidth="1"/>
    <col min="12814" max="12814" width="31" customWidth="1"/>
    <col min="12815" max="12815" width="4.42578125" customWidth="1"/>
    <col min="12816" max="12816" width="31" customWidth="1"/>
    <col min="12817" max="12817" width="33.140625" customWidth="1"/>
    <col min="12818" max="12822" width="0" hidden="1" customWidth="1"/>
    <col min="13057" max="13057" width="6" bestFit="1" customWidth="1"/>
    <col min="13058" max="13058" width="3.5703125" customWidth="1"/>
    <col min="13059" max="13059" width="3.7109375" customWidth="1"/>
    <col min="13060" max="13060" width="4" customWidth="1"/>
    <col min="13061" max="13061" width="71.42578125" customWidth="1"/>
    <col min="13062" max="13062" width="7" customWidth="1"/>
    <col min="13063" max="13063" width="32.5703125" customWidth="1"/>
    <col min="13064" max="13064" width="4.42578125" customWidth="1"/>
    <col min="13065" max="13065" width="31" customWidth="1"/>
    <col min="13066" max="13066" width="4.42578125" customWidth="1"/>
    <col min="13067" max="13067" width="13.85546875" customWidth="1"/>
    <col min="13068" max="13068" width="33.140625" customWidth="1"/>
    <col min="13069" max="13069" width="4.42578125" customWidth="1"/>
    <col min="13070" max="13070" width="31" customWidth="1"/>
    <col min="13071" max="13071" width="4.42578125" customWidth="1"/>
    <col min="13072" max="13072" width="31" customWidth="1"/>
    <col min="13073" max="13073" width="33.140625" customWidth="1"/>
    <col min="13074" max="13078" width="0" hidden="1" customWidth="1"/>
    <col min="13313" max="13313" width="6" bestFit="1" customWidth="1"/>
    <col min="13314" max="13314" width="3.5703125" customWidth="1"/>
    <col min="13315" max="13315" width="3.7109375" customWidth="1"/>
    <col min="13316" max="13316" width="4" customWidth="1"/>
    <col min="13317" max="13317" width="71.42578125" customWidth="1"/>
    <col min="13318" max="13318" width="7" customWidth="1"/>
    <col min="13319" max="13319" width="32.5703125" customWidth="1"/>
    <col min="13320" max="13320" width="4.42578125" customWidth="1"/>
    <col min="13321" max="13321" width="31" customWidth="1"/>
    <col min="13322" max="13322" width="4.42578125" customWidth="1"/>
    <col min="13323" max="13323" width="13.85546875" customWidth="1"/>
    <col min="13324" max="13324" width="33.140625" customWidth="1"/>
    <col min="13325" max="13325" width="4.42578125" customWidth="1"/>
    <col min="13326" max="13326" width="31" customWidth="1"/>
    <col min="13327" max="13327" width="4.42578125" customWidth="1"/>
    <col min="13328" max="13328" width="31" customWidth="1"/>
    <col min="13329" max="13329" width="33.140625" customWidth="1"/>
    <col min="13330" max="13334" width="0" hidden="1" customWidth="1"/>
    <col min="13569" max="13569" width="6" bestFit="1" customWidth="1"/>
    <col min="13570" max="13570" width="3.5703125" customWidth="1"/>
    <col min="13571" max="13571" width="3.7109375" customWidth="1"/>
    <col min="13572" max="13572" width="4" customWidth="1"/>
    <col min="13573" max="13573" width="71.42578125" customWidth="1"/>
    <col min="13574" max="13574" width="7" customWidth="1"/>
    <col min="13575" max="13575" width="32.5703125" customWidth="1"/>
    <col min="13576" max="13576" width="4.42578125" customWidth="1"/>
    <col min="13577" max="13577" width="31" customWidth="1"/>
    <col min="13578" max="13578" width="4.42578125" customWidth="1"/>
    <col min="13579" max="13579" width="13.85546875" customWidth="1"/>
    <col min="13580" max="13580" width="33.140625" customWidth="1"/>
    <col min="13581" max="13581" width="4.42578125" customWidth="1"/>
    <col min="13582" max="13582" width="31" customWidth="1"/>
    <col min="13583" max="13583" width="4.42578125" customWidth="1"/>
    <col min="13584" max="13584" width="31" customWidth="1"/>
    <col min="13585" max="13585" width="33.140625" customWidth="1"/>
    <col min="13586" max="13590" width="0" hidden="1" customWidth="1"/>
    <col min="13825" max="13825" width="6" bestFit="1" customWidth="1"/>
    <col min="13826" max="13826" width="3.5703125" customWidth="1"/>
    <col min="13827" max="13827" width="3.7109375" customWidth="1"/>
    <col min="13828" max="13828" width="4" customWidth="1"/>
    <col min="13829" max="13829" width="71.42578125" customWidth="1"/>
    <col min="13830" max="13830" width="7" customWidth="1"/>
    <col min="13831" max="13831" width="32.5703125" customWidth="1"/>
    <col min="13832" max="13832" width="4.42578125" customWidth="1"/>
    <col min="13833" max="13833" width="31" customWidth="1"/>
    <col min="13834" max="13834" width="4.42578125" customWidth="1"/>
    <col min="13835" max="13835" width="13.85546875" customWidth="1"/>
    <col min="13836" max="13836" width="33.140625" customWidth="1"/>
    <col min="13837" max="13837" width="4.42578125" customWidth="1"/>
    <col min="13838" max="13838" width="31" customWidth="1"/>
    <col min="13839" max="13839" width="4.42578125" customWidth="1"/>
    <col min="13840" max="13840" width="31" customWidth="1"/>
    <col min="13841" max="13841" width="33.140625" customWidth="1"/>
    <col min="13842" max="13846" width="0" hidden="1" customWidth="1"/>
    <col min="14081" max="14081" width="6" bestFit="1" customWidth="1"/>
    <col min="14082" max="14082" width="3.5703125" customWidth="1"/>
    <col min="14083" max="14083" width="3.7109375" customWidth="1"/>
    <col min="14084" max="14084" width="4" customWidth="1"/>
    <col min="14085" max="14085" width="71.42578125" customWidth="1"/>
    <col min="14086" max="14086" width="7" customWidth="1"/>
    <col min="14087" max="14087" width="32.5703125" customWidth="1"/>
    <col min="14088" max="14088" width="4.42578125" customWidth="1"/>
    <col min="14089" max="14089" width="31" customWidth="1"/>
    <col min="14090" max="14090" width="4.42578125" customWidth="1"/>
    <col min="14091" max="14091" width="13.85546875" customWidth="1"/>
    <col min="14092" max="14092" width="33.140625" customWidth="1"/>
    <col min="14093" max="14093" width="4.42578125" customWidth="1"/>
    <col min="14094" max="14094" width="31" customWidth="1"/>
    <col min="14095" max="14095" width="4.42578125" customWidth="1"/>
    <col min="14096" max="14096" width="31" customWidth="1"/>
    <col min="14097" max="14097" width="33.140625" customWidth="1"/>
    <col min="14098" max="14102" width="0" hidden="1" customWidth="1"/>
    <col min="14337" max="14337" width="6" bestFit="1" customWidth="1"/>
    <col min="14338" max="14338" width="3.5703125" customWidth="1"/>
    <col min="14339" max="14339" width="3.7109375" customWidth="1"/>
    <col min="14340" max="14340" width="4" customWidth="1"/>
    <col min="14341" max="14341" width="71.42578125" customWidth="1"/>
    <col min="14342" max="14342" width="7" customWidth="1"/>
    <col min="14343" max="14343" width="32.5703125" customWidth="1"/>
    <col min="14344" max="14344" width="4.42578125" customWidth="1"/>
    <col min="14345" max="14345" width="31" customWidth="1"/>
    <col min="14346" max="14346" width="4.42578125" customWidth="1"/>
    <col min="14347" max="14347" width="13.85546875" customWidth="1"/>
    <col min="14348" max="14348" width="33.140625" customWidth="1"/>
    <col min="14349" max="14349" width="4.42578125" customWidth="1"/>
    <col min="14350" max="14350" width="31" customWidth="1"/>
    <col min="14351" max="14351" width="4.42578125" customWidth="1"/>
    <col min="14352" max="14352" width="31" customWidth="1"/>
    <col min="14353" max="14353" width="33.140625" customWidth="1"/>
    <col min="14354" max="14358" width="0" hidden="1" customWidth="1"/>
    <col min="14593" max="14593" width="6" bestFit="1" customWidth="1"/>
    <col min="14594" max="14594" width="3.5703125" customWidth="1"/>
    <col min="14595" max="14595" width="3.7109375" customWidth="1"/>
    <col min="14596" max="14596" width="4" customWidth="1"/>
    <col min="14597" max="14597" width="71.42578125" customWidth="1"/>
    <col min="14598" max="14598" width="7" customWidth="1"/>
    <col min="14599" max="14599" width="32.5703125" customWidth="1"/>
    <col min="14600" max="14600" width="4.42578125" customWidth="1"/>
    <col min="14601" max="14601" width="31" customWidth="1"/>
    <col min="14602" max="14602" width="4.42578125" customWidth="1"/>
    <col min="14603" max="14603" width="13.85546875" customWidth="1"/>
    <col min="14604" max="14604" width="33.140625" customWidth="1"/>
    <col min="14605" max="14605" width="4.42578125" customWidth="1"/>
    <col min="14606" max="14606" width="31" customWidth="1"/>
    <col min="14607" max="14607" width="4.42578125" customWidth="1"/>
    <col min="14608" max="14608" width="31" customWidth="1"/>
    <col min="14609" max="14609" width="33.140625" customWidth="1"/>
    <col min="14610" max="14614" width="0" hidden="1" customWidth="1"/>
    <col min="14849" max="14849" width="6" bestFit="1" customWidth="1"/>
    <col min="14850" max="14850" width="3.5703125" customWidth="1"/>
    <col min="14851" max="14851" width="3.7109375" customWidth="1"/>
    <col min="14852" max="14852" width="4" customWidth="1"/>
    <col min="14853" max="14853" width="71.42578125" customWidth="1"/>
    <col min="14854" max="14854" width="7" customWidth="1"/>
    <col min="14855" max="14855" width="32.5703125" customWidth="1"/>
    <col min="14856" max="14856" width="4.42578125" customWidth="1"/>
    <col min="14857" max="14857" width="31" customWidth="1"/>
    <col min="14858" max="14858" width="4.42578125" customWidth="1"/>
    <col min="14859" max="14859" width="13.85546875" customWidth="1"/>
    <col min="14860" max="14860" width="33.140625" customWidth="1"/>
    <col min="14861" max="14861" width="4.42578125" customWidth="1"/>
    <col min="14862" max="14862" width="31" customWidth="1"/>
    <col min="14863" max="14863" width="4.42578125" customWidth="1"/>
    <col min="14864" max="14864" width="31" customWidth="1"/>
    <col min="14865" max="14865" width="33.140625" customWidth="1"/>
    <col min="14866" max="14870" width="0" hidden="1" customWidth="1"/>
    <col min="15105" max="15105" width="6" bestFit="1" customWidth="1"/>
    <col min="15106" max="15106" width="3.5703125" customWidth="1"/>
    <col min="15107" max="15107" width="3.7109375" customWidth="1"/>
    <col min="15108" max="15108" width="4" customWidth="1"/>
    <col min="15109" max="15109" width="71.42578125" customWidth="1"/>
    <col min="15110" max="15110" width="7" customWidth="1"/>
    <col min="15111" max="15111" width="32.5703125" customWidth="1"/>
    <col min="15112" max="15112" width="4.42578125" customWidth="1"/>
    <col min="15113" max="15113" width="31" customWidth="1"/>
    <col min="15114" max="15114" width="4.42578125" customWidth="1"/>
    <col min="15115" max="15115" width="13.85546875" customWidth="1"/>
    <col min="15116" max="15116" width="33.140625" customWidth="1"/>
    <col min="15117" max="15117" width="4.42578125" customWidth="1"/>
    <col min="15118" max="15118" width="31" customWidth="1"/>
    <col min="15119" max="15119" width="4.42578125" customWidth="1"/>
    <col min="15120" max="15120" width="31" customWidth="1"/>
    <col min="15121" max="15121" width="33.140625" customWidth="1"/>
    <col min="15122" max="15126" width="0" hidden="1" customWidth="1"/>
    <col min="15361" max="15361" width="6" bestFit="1" customWidth="1"/>
    <col min="15362" max="15362" width="3.5703125" customWidth="1"/>
    <col min="15363" max="15363" width="3.7109375" customWidth="1"/>
    <col min="15364" max="15364" width="4" customWidth="1"/>
    <col min="15365" max="15365" width="71.42578125" customWidth="1"/>
    <col min="15366" max="15366" width="7" customWidth="1"/>
    <col min="15367" max="15367" width="32.5703125" customWidth="1"/>
    <col min="15368" max="15368" width="4.42578125" customWidth="1"/>
    <col min="15369" max="15369" width="31" customWidth="1"/>
    <col min="15370" max="15370" width="4.42578125" customWidth="1"/>
    <col min="15371" max="15371" width="13.85546875" customWidth="1"/>
    <col min="15372" max="15372" width="33.140625" customWidth="1"/>
    <col min="15373" max="15373" width="4.42578125" customWidth="1"/>
    <col min="15374" max="15374" width="31" customWidth="1"/>
    <col min="15375" max="15375" width="4.42578125" customWidth="1"/>
    <col min="15376" max="15376" width="31" customWidth="1"/>
    <col min="15377" max="15377" width="33.140625" customWidth="1"/>
    <col min="15378" max="15382" width="0" hidden="1" customWidth="1"/>
    <col min="15617" max="15617" width="6" bestFit="1" customWidth="1"/>
    <col min="15618" max="15618" width="3.5703125" customWidth="1"/>
    <col min="15619" max="15619" width="3.7109375" customWidth="1"/>
    <col min="15620" max="15620" width="4" customWidth="1"/>
    <col min="15621" max="15621" width="71.42578125" customWidth="1"/>
    <col min="15622" max="15622" width="7" customWidth="1"/>
    <col min="15623" max="15623" width="32.5703125" customWidth="1"/>
    <col min="15624" max="15624" width="4.42578125" customWidth="1"/>
    <col min="15625" max="15625" width="31" customWidth="1"/>
    <col min="15626" max="15626" width="4.42578125" customWidth="1"/>
    <col min="15627" max="15627" width="13.85546875" customWidth="1"/>
    <col min="15628" max="15628" width="33.140625" customWidth="1"/>
    <col min="15629" max="15629" width="4.42578125" customWidth="1"/>
    <col min="15630" max="15630" width="31" customWidth="1"/>
    <col min="15631" max="15631" width="4.42578125" customWidth="1"/>
    <col min="15632" max="15632" width="31" customWidth="1"/>
    <col min="15633" max="15633" width="33.140625" customWidth="1"/>
    <col min="15634" max="15638" width="0" hidden="1" customWidth="1"/>
    <col min="15873" max="15873" width="6" bestFit="1" customWidth="1"/>
    <col min="15874" max="15874" width="3.5703125" customWidth="1"/>
    <col min="15875" max="15875" width="3.7109375" customWidth="1"/>
    <col min="15876" max="15876" width="4" customWidth="1"/>
    <col min="15877" max="15877" width="71.42578125" customWidth="1"/>
    <col min="15878" max="15878" width="7" customWidth="1"/>
    <col min="15879" max="15879" width="32.5703125" customWidth="1"/>
    <col min="15880" max="15880" width="4.42578125" customWidth="1"/>
    <col min="15881" max="15881" width="31" customWidth="1"/>
    <col min="15882" max="15882" width="4.42578125" customWidth="1"/>
    <col min="15883" max="15883" width="13.85546875" customWidth="1"/>
    <col min="15884" max="15884" width="33.140625" customWidth="1"/>
    <col min="15885" max="15885" width="4.42578125" customWidth="1"/>
    <col min="15886" max="15886" width="31" customWidth="1"/>
    <col min="15887" max="15887" width="4.42578125" customWidth="1"/>
    <col min="15888" max="15888" width="31" customWidth="1"/>
    <col min="15889" max="15889" width="33.140625" customWidth="1"/>
    <col min="15890" max="15894" width="0" hidden="1" customWidth="1"/>
    <col min="16129" max="16129" width="6" bestFit="1" customWidth="1"/>
    <col min="16130" max="16130" width="3.5703125" customWidth="1"/>
    <col min="16131" max="16131" width="3.7109375" customWidth="1"/>
    <col min="16132" max="16132" width="4" customWidth="1"/>
    <col min="16133" max="16133" width="71.42578125" customWidth="1"/>
    <col min="16134" max="16134" width="7" customWidth="1"/>
    <col min="16135" max="16135" width="32.5703125" customWidth="1"/>
    <col min="16136" max="16136" width="4.42578125" customWidth="1"/>
    <col min="16137" max="16137" width="31" customWidth="1"/>
    <col min="16138" max="16138" width="4.42578125" customWidth="1"/>
    <col min="16139" max="16139" width="13.85546875" customWidth="1"/>
    <col min="16140" max="16140" width="33.140625" customWidth="1"/>
    <col min="16141" max="16141" width="4.42578125" customWidth="1"/>
    <col min="16142" max="16142" width="31" customWidth="1"/>
    <col min="16143" max="16143" width="4.42578125" customWidth="1"/>
    <col min="16144" max="16144" width="31" customWidth="1"/>
    <col min="16145" max="16145" width="33.140625" customWidth="1"/>
    <col min="16146" max="16150" width="0" hidden="1" customWidth="1"/>
  </cols>
  <sheetData>
    <row r="1" spans="1:23">
      <c r="C1" s="2"/>
    </row>
    <row r="2" spans="1:23">
      <c r="C2" s="2"/>
    </row>
    <row r="3" spans="1:23">
      <c r="C3" s="2"/>
      <c r="K3" s="4"/>
      <c r="P3" s="4"/>
      <c r="U3" s="4"/>
    </row>
    <row r="4" spans="1:23">
      <c r="C4" s="2"/>
      <c r="K4" s="4"/>
      <c r="P4" s="4"/>
      <c r="U4" s="4"/>
    </row>
    <row r="5" spans="1:23">
      <c r="C5" s="118"/>
      <c r="D5" s="118"/>
      <c r="E5" s="118"/>
      <c r="F5" s="118"/>
      <c r="G5" s="118"/>
      <c r="H5" s="118"/>
      <c r="I5" s="118"/>
      <c r="J5" s="118"/>
      <c r="K5" s="118"/>
      <c r="L5" s="118"/>
      <c r="O5"/>
      <c r="Q5"/>
      <c r="T5"/>
      <c r="V5"/>
    </row>
    <row r="6" spans="1:23" s="6" customFormat="1" ht="22.5">
      <c r="A6" s="5"/>
      <c r="B6" s="119" t="s">
        <v>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</row>
    <row r="7" spans="1:23" s="6" customFormat="1" ht="22.5">
      <c r="A7" s="5"/>
      <c r="B7" s="119" t="s">
        <v>1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</row>
    <row r="8" spans="1:23" s="6" customFormat="1" ht="22.5">
      <c r="A8" s="5"/>
      <c r="B8" s="119" t="s">
        <v>2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</row>
    <row r="9" spans="1:23" s="6" customFormat="1" ht="22.5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3" s="9" customFormat="1" ht="21">
      <c r="A10" s="8"/>
      <c r="J10" s="10"/>
      <c r="L10" s="11" t="s">
        <v>3</v>
      </c>
      <c r="O10" s="10"/>
      <c r="Q10" s="11" t="s">
        <v>3</v>
      </c>
      <c r="T10" s="10"/>
      <c r="V10" s="11" t="s">
        <v>3</v>
      </c>
    </row>
    <row r="11" spans="1:23" s="15" customFormat="1" ht="21.75" customHeight="1">
      <c r="A11" s="120" t="s">
        <v>4</v>
      </c>
      <c r="B11" s="122" t="s">
        <v>5</v>
      </c>
      <c r="C11" s="122"/>
      <c r="D11" s="122"/>
      <c r="E11" s="122"/>
      <c r="F11" s="122"/>
      <c r="G11" s="12" t="s">
        <v>6</v>
      </c>
      <c r="H11" s="124" t="s">
        <v>7</v>
      </c>
      <c r="I11" s="125"/>
      <c r="J11" s="125"/>
      <c r="K11" s="126"/>
      <c r="L11" s="12" t="s">
        <v>6</v>
      </c>
      <c r="M11" s="124" t="s">
        <v>8</v>
      </c>
      <c r="N11" s="125"/>
      <c r="O11" s="125"/>
      <c r="P11" s="126"/>
      <c r="Q11" s="12" t="s">
        <v>9</v>
      </c>
      <c r="R11" s="127" t="s">
        <v>10</v>
      </c>
      <c r="S11" s="128"/>
      <c r="T11" s="128"/>
      <c r="U11" s="129"/>
      <c r="V11" s="13" t="s">
        <v>6</v>
      </c>
      <c r="W11" s="14"/>
    </row>
    <row r="12" spans="1:23" s="15" customFormat="1" ht="21.75" customHeight="1">
      <c r="A12" s="121"/>
      <c r="B12" s="123"/>
      <c r="C12" s="123"/>
      <c r="D12" s="123"/>
      <c r="E12" s="123"/>
      <c r="F12" s="123"/>
      <c r="G12" s="16" t="s">
        <v>11</v>
      </c>
      <c r="H12" s="16"/>
      <c r="I12" s="16" t="s">
        <v>12</v>
      </c>
      <c r="J12" s="16"/>
      <c r="K12" s="16" t="s">
        <v>13</v>
      </c>
      <c r="L12" s="16" t="s">
        <v>14</v>
      </c>
      <c r="M12" s="16"/>
      <c r="N12" s="16" t="s">
        <v>12</v>
      </c>
      <c r="O12" s="16"/>
      <c r="P12" s="16" t="s">
        <v>13</v>
      </c>
      <c r="Q12" s="16" t="s">
        <v>15</v>
      </c>
      <c r="R12" s="17"/>
      <c r="S12" s="17" t="s">
        <v>12</v>
      </c>
      <c r="T12" s="17"/>
      <c r="U12" s="17" t="s">
        <v>13</v>
      </c>
      <c r="V12" s="17" t="s">
        <v>11</v>
      </c>
    </row>
    <row r="13" spans="1:23" s="15" customFormat="1" ht="21.75" customHeight="1">
      <c r="A13" s="18"/>
      <c r="B13" s="115">
        <v>1</v>
      </c>
      <c r="C13" s="116"/>
      <c r="D13" s="116"/>
      <c r="E13" s="116"/>
      <c r="F13" s="117"/>
      <c r="G13" s="19">
        <v>2</v>
      </c>
      <c r="H13" s="19"/>
      <c r="I13" s="19">
        <v>3</v>
      </c>
      <c r="J13" s="19"/>
      <c r="K13" s="19">
        <v>4</v>
      </c>
      <c r="L13" s="19">
        <v>5</v>
      </c>
      <c r="M13" s="19"/>
      <c r="N13" s="19">
        <v>3</v>
      </c>
      <c r="O13" s="19"/>
      <c r="P13" s="19">
        <v>4</v>
      </c>
      <c r="Q13" s="19">
        <v>5</v>
      </c>
      <c r="R13" s="20"/>
      <c r="S13" s="20">
        <v>9</v>
      </c>
      <c r="T13" s="20"/>
      <c r="U13" s="20">
        <v>10</v>
      </c>
      <c r="V13" s="20">
        <v>11</v>
      </c>
    </row>
    <row r="14" spans="1:23" s="15" customFormat="1" ht="22.5" customHeight="1">
      <c r="A14" s="21">
        <v>1</v>
      </c>
      <c r="B14" s="22"/>
      <c r="C14" s="23" t="s">
        <v>16</v>
      </c>
      <c r="D14" s="23"/>
      <c r="E14" s="23"/>
      <c r="F14" s="24"/>
      <c r="G14" s="25"/>
      <c r="H14" s="25"/>
      <c r="I14" s="25"/>
      <c r="J14" s="26"/>
      <c r="K14" s="25"/>
      <c r="L14" s="26"/>
      <c r="M14" s="25"/>
      <c r="N14" s="25"/>
      <c r="O14" s="26"/>
      <c r="P14" s="25"/>
      <c r="Q14" s="26"/>
      <c r="R14" s="25"/>
      <c r="S14" s="25"/>
      <c r="T14" s="26"/>
      <c r="U14" s="25"/>
      <c r="V14" s="26"/>
    </row>
    <row r="15" spans="1:23" s="33" customFormat="1" ht="22.5" customHeight="1">
      <c r="A15" s="27">
        <v>2</v>
      </c>
      <c r="B15" s="28"/>
      <c r="C15" s="29" t="s">
        <v>17</v>
      </c>
      <c r="D15" s="29"/>
      <c r="E15" s="29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</row>
    <row r="16" spans="1:23" s="33" customFormat="1" ht="22.5" customHeight="1">
      <c r="A16" s="27">
        <v>3</v>
      </c>
      <c r="B16" s="28"/>
      <c r="C16" s="29"/>
      <c r="D16" s="29" t="s">
        <v>18</v>
      </c>
      <c r="E16" s="29"/>
      <c r="F16" s="30"/>
      <c r="G16" s="34">
        <f>SUM(G17:G21)</f>
        <v>10687227100</v>
      </c>
      <c r="H16" s="34"/>
      <c r="I16" s="34"/>
      <c r="J16" s="34"/>
      <c r="K16" s="34"/>
      <c r="L16" s="34">
        <f>SUM(L17:L21)</f>
        <v>10687227100</v>
      </c>
      <c r="M16" s="34"/>
      <c r="N16" s="34">
        <f>SUM(N17:N21)</f>
        <v>26818142459</v>
      </c>
      <c r="O16" s="34"/>
      <c r="P16" s="34">
        <f>SUM(P17:P21)</f>
        <v>31613302453</v>
      </c>
      <c r="Q16" s="34">
        <f>SUM(Q17:Q21)</f>
        <v>5892067106</v>
      </c>
      <c r="R16" s="34"/>
      <c r="S16" s="34"/>
      <c r="T16" s="34"/>
      <c r="U16" s="34"/>
      <c r="V16" s="35">
        <f>SUM(V17:V20)</f>
        <v>5892067106</v>
      </c>
    </row>
    <row r="17" spans="1:23" s="6" customFormat="1" ht="22.5" customHeight="1">
      <c r="A17" s="27">
        <v>4</v>
      </c>
      <c r="B17" s="36"/>
      <c r="C17" s="37"/>
      <c r="D17" s="37"/>
      <c r="E17" s="37" t="s">
        <v>19</v>
      </c>
      <c r="F17" s="38"/>
      <c r="G17" s="39"/>
      <c r="H17" s="39"/>
      <c r="I17" s="39"/>
      <c r="J17" s="39"/>
      <c r="K17" s="39"/>
      <c r="L17" s="39">
        <f>G17+I17-K17</f>
        <v>0</v>
      </c>
      <c r="M17" s="39"/>
      <c r="N17" s="39"/>
      <c r="O17" s="39"/>
      <c r="P17" s="39"/>
      <c r="Q17" s="39">
        <f>L17+N17-P17</f>
        <v>0</v>
      </c>
      <c r="R17" s="39"/>
      <c r="S17" s="39"/>
      <c r="T17" s="39"/>
      <c r="U17" s="39"/>
      <c r="V17" s="40">
        <f>Q17+S17-U17</f>
        <v>0</v>
      </c>
    </row>
    <row r="18" spans="1:23" s="6" customFormat="1" ht="22.5" customHeight="1">
      <c r="A18" s="27">
        <v>5</v>
      </c>
      <c r="B18" s="36"/>
      <c r="C18" s="37"/>
      <c r="D18" s="37"/>
      <c r="E18" s="37" t="s">
        <v>20</v>
      </c>
      <c r="F18" s="38"/>
      <c r="G18" s="39"/>
      <c r="H18" s="39"/>
      <c r="I18" s="39"/>
      <c r="J18" s="39"/>
      <c r="K18" s="39"/>
      <c r="L18" s="39">
        <f>G18+I18-K18</f>
        <v>0</v>
      </c>
      <c r="M18" s="39"/>
      <c r="N18" s="39">
        <v>0</v>
      </c>
      <c r="O18" s="39"/>
      <c r="P18" s="39">
        <v>0</v>
      </c>
      <c r="Q18" s="39">
        <f>L18+N18-P18</f>
        <v>0</v>
      </c>
      <c r="R18" s="39"/>
      <c r="S18" s="39"/>
      <c r="T18" s="39"/>
      <c r="U18" s="39"/>
      <c r="V18" s="40">
        <f>Q18+S18-U18</f>
        <v>0</v>
      </c>
    </row>
    <row r="19" spans="1:23" s="6" customFormat="1" ht="22.5" customHeight="1">
      <c r="A19" s="27">
        <v>6</v>
      </c>
      <c r="B19" s="36"/>
      <c r="C19" s="37"/>
      <c r="D19" s="37"/>
      <c r="E19" s="37" t="s">
        <v>21</v>
      </c>
      <c r="F19" s="38"/>
      <c r="G19" s="39"/>
      <c r="H19" s="39"/>
      <c r="I19" s="39"/>
      <c r="J19" s="39"/>
      <c r="K19" s="39"/>
      <c r="L19" s="39">
        <f>G19+SUM(I19:I19)-K19</f>
        <v>0</v>
      </c>
      <c r="M19" s="39"/>
      <c r="N19" s="39">
        <v>13478743</v>
      </c>
      <c r="O19" s="39"/>
      <c r="P19" s="39">
        <v>0</v>
      </c>
      <c r="Q19" s="39">
        <f>L19+SUM(N19:N19)-P19</f>
        <v>13478743</v>
      </c>
      <c r="R19" s="39"/>
      <c r="S19" s="39"/>
      <c r="T19" s="39"/>
      <c r="U19" s="39"/>
      <c r="V19" s="40">
        <f>Q19+SUM(S19:S19)-U19</f>
        <v>13478743</v>
      </c>
    </row>
    <row r="20" spans="1:23" s="6" customFormat="1" ht="22.5" customHeight="1">
      <c r="A20" s="27">
        <v>7</v>
      </c>
      <c r="B20" s="36"/>
      <c r="C20" s="37"/>
      <c r="D20" s="37"/>
      <c r="E20" s="37" t="s">
        <v>22</v>
      </c>
      <c r="F20" s="38"/>
      <c r="G20" s="39">
        <v>10687227100</v>
      </c>
      <c r="H20" s="39"/>
      <c r="I20" s="39"/>
      <c r="J20" s="39"/>
      <c r="K20" s="39"/>
      <c r="L20" s="39">
        <f>G20+I20-K20</f>
        <v>10687227100</v>
      </c>
      <c r="M20" s="39"/>
      <c r="N20" s="39">
        <v>26804663716</v>
      </c>
      <c r="O20" s="39"/>
      <c r="P20" s="39">
        <v>31613302453</v>
      </c>
      <c r="Q20" s="39">
        <f>L20+N20-P20</f>
        <v>5878588363</v>
      </c>
      <c r="R20" s="39"/>
      <c r="S20" s="39"/>
      <c r="T20" s="39"/>
      <c r="U20" s="39"/>
      <c r="V20" s="40">
        <f>Q20+S20-U20</f>
        <v>5878588363</v>
      </c>
      <c r="W20" s="41"/>
    </row>
    <row r="21" spans="1:23" s="33" customFormat="1" ht="22.5" customHeight="1">
      <c r="A21" s="27">
        <v>8</v>
      </c>
      <c r="B21" s="28"/>
      <c r="C21" s="29"/>
      <c r="D21" s="29"/>
      <c r="E21" s="37" t="s">
        <v>23</v>
      </c>
      <c r="F21" s="30"/>
      <c r="G21" s="39"/>
      <c r="H21" s="39"/>
      <c r="I21" s="39"/>
      <c r="J21" s="39"/>
      <c r="K21" s="39"/>
      <c r="L21" s="39">
        <f>G21+I21-K21</f>
        <v>0</v>
      </c>
      <c r="M21" s="39"/>
      <c r="N21" s="39"/>
      <c r="O21" s="39"/>
      <c r="P21" s="39"/>
      <c r="Q21" s="39">
        <f>L21+N21-P21</f>
        <v>0</v>
      </c>
      <c r="R21" s="39"/>
      <c r="S21" s="39"/>
      <c r="T21" s="39"/>
      <c r="U21" s="39"/>
      <c r="V21" s="40">
        <f>Q21+S21-U21</f>
        <v>0</v>
      </c>
    </row>
    <row r="22" spans="1:23" s="33" customFormat="1" ht="22.5" customHeight="1">
      <c r="A22" s="27">
        <v>11</v>
      </c>
      <c r="B22" s="28"/>
      <c r="C22" s="29"/>
      <c r="D22" s="29" t="s">
        <v>24</v>
      </c>
      <c r="E22" s="29"/>
      <c r="F22" s="30"/>
      <c r="G22" s="39">
        <f>SUM(G23)</f>
        <v>0</v>
      </c>
      <c r="H22" s="39"/>
      <c r="I22" s="39"/>
      <c r="J22" s="39"/>
      <c r="K22" s="39"/>
      <c r="L22" s="39">
        <f>SUM(L23)</f>
        <v>0</v>
      </c>
      <c r="M22" s="39"/>
      <c r="N22" s="39">
        <f>SUM(N23)</f>
        <v>0</v>
      </c>
      <c r="O22" s="39"/>
      <c r="P22" s="39">
        <f>SUM(P23)</f>
        <v>0</v>
      </c>
      <c r="Q22" s="39">
        <f>SUM(Q23)</f>
        <v>0</v>
      </c>
      <c r="R22" s="39"/>
      <c r="S22" s="39"/>
      <c r="T22" s="39"/>
      <c r="U22" s="39"/>
      <c r="V22" s="40"/>
    </row>
    <row r="23" spans="1:23" s="6" customFormat="1" ht="22.5" customHeight="1">
      <c r="A23" s="27">
        <v>12</v>
      </c>
      <c r="B23" s="36"/>
      <c r="C23" s="37"/>
      <c r="D23" s="37"/>
      <c r="E23" s="37" t="s">
        <v>24</v>
      </c>
      <c r="F23" s="38"/>
      <c r="G23" s="39"/>
      <c r="H23" s="39"/>
      <c r="I23" s="39"/>
      <c r="J23" s="39"/>
      <c r="K23" s="39"/>
      <c r="L23" s="39">
        <f>G23+I23-K23</f>
        <v>0</v>
      </c>
      <c r="M23" s="39"/>
      <c r="N23" s="39"/>
      <c r="O23" s="39"/>
      <c r="P23" s="39"/>
      <c r="Q23" s="39">
        <f>L23+N23-P23</f>
        <v>0</v>
      </c>
      <c r="R23" s="39"/>
      <c r="S23" s="39"/>
      <c r="T23" s="39"/>
      <c r="U23" s="39"/>
      <c r="V23" s="40"/>
    </row>
    <row r="24" spans="1:23" s="33" customFormat="1" ht="22.5" customHeight="1">
      <c r="A24" s="27">
        <v>13</v>
      </c>
      <c r="B24" s="28"/>
      <c r="C24" s="29"/>
      <c r="D24" s="29" t="s">
        <v>25</v>
      </c>
      <c r="E24" s="29"/>
      <c r="F24" s="30"/>
      <c r="G24" s="34">
        <f>SUM(G25:G28)</f>
        <v>3923785136.25</v>
      </c>
      <c r="H24" s="34"/>
      <c r="I24" s="34"/>
      <c r="J24" s="34"/>
      <c r="K24" s="34"/>
      <c r="L24" s="34">
        <f t="shared" ref="L24:P24" si="0">SUM(L25:L28)</f>
        <v>3923785136.25</v>
      </c>
      <c r="M24" s="34"/>
      <c r="N24" s="34">
        <f t="shared" si="0"/>
        <v>925300926</v>
      </c>
      <c r="O24" s="34"/>
      <c r="P24" s="34">
        <f t="shared" si="0"/>
        <v>3298408875</v>
      </c>
      <c r="Q24" s="34">
        <f>+Q25+Q26+Q27+Q28</f>
        <v>1550677187.25</v>
      </c>
      <c r="R24" s="34"/>
      <c r="S24" s="34"/>
      <c r="T24" s="34"/>
      <c r="U24" s="34"/>
      <c r="V24" s="35">
        <f>+V25+V26+V27+V28</f>
        <v>1550677187.25</v>
      </c>
    </row>
    <row r="25" spans="1:23" s="6" customFormat="1" ht="22.5" customHeight="1">
      <c r="A25" s="27">
        <v>14</v>
      </c>
      <c r="B25" s="36"/>
      <c r="C25" s="37"/>
      <c r="D25" s="37"/>
      <c r="E25" s="37" t="s">
        <v>26</v>
      </c>
      <c r="F25" s="38"/>
      <c r="G25" s="39"/>
      <c r="H25" s="39"/>
      <c r="I25" s="39"/>
      <c r="J25" s="39"/>
      <c r="K25" s="39"/>
      <c r="L25" s="39">
        <f>G25+I25-K25</f>
        <v>0</v>
      </c>
      <c r="M25" s="39"/>
      <c r="N25" s="39"/>
      <c r="O25" s="39"/>
      <c r="P25" s="39"/>
      <c r="Q25" s="39">
        <f>L25+N25-P25</f>
        <v>0</v>
      </c>
      <c r="R25" s="39"/>
      <c r="S25" s="39"/>
      <c r="T25" s="39"/>
      <c r="U25" s="39"/>
      <c r="V25" s="40">
        <f>Q25+S25-U25</f>
        <v>0</v>
      </c>
    </row>
    <row r="26" spans="1:23" s="6" customFormat="1" ht="22.5" customHeight="1">
      <c r="A26" s="27">
        <v>15</v>
      </c>
      <c r="B26" s="36"/>
      <c r="C26" s="37"/>
      <c r="D26" s="37"/>
      <c r="E26" s="37" t="s">
        <v>27</v>
      </c>
      <c r="F26" s="38"/>
      <c r="G26" s="39">
        <v>4470455804</v>
      </c>
      <c r="H26" s="39"/>
      <c r="I26" s="39"/>
      <c r="J26" s="39"/>
      <c r="K26" s="39"/>
      <c r="L26" s="39">
        <f>G26+I26-K26</f>
        <v>4470455804</v>
      </c>
      <c r="M26" s="39"/>
      <c r="N26" s="39">
        <f>56004600+1450587371</f>
        <v>1506591971</v>
      </c>
      <c r="O26" s="39"/>
      <c r="P26" s="39">
        <f>3825658871+19420672</f>
        <v>3845079543</v>
      </c>
      <c r="Q26" s="39">
        <f>L26+N26-P26</f>
        <v>2131968232</v>
      </c>
      <c r="R26" s="39"/>
      <c r="S26" s="39"/>
      <c r="T26" s="39"/>
      <c r="U26" s="39"/>
      <c r="V26" s="40">
        <f>Q26+S26-U26</f>
        <v>2131968232</v>
      </c>
    </row>
    <row r="27" spans="1:23" s="6" customFormat="1" ht="22.5" customHeight="1">
      <c r="A27" s="27">
        <v>16</v>
      </c>
      <c r="B27" s="36"/>
      <c r="C27" s="37"/>
      <c r="D27" s="37"/>
      <c r="E27" s="37" t="s">
        <v>28</v>
      </c>
      <c r="F27" s="38"/>
      <c r="G27" s="39"/>
      <c r="H27" s="39"/>
      <c r="I27" s="39"/>
      <c r="J27" s="39"/>
      <c r="K27" s="39"/>
      <c r="L27" s="39">
        <f>G27+I27-K27</f>
        <v>0</v>
      </c>
      <c r="M27" s="39"/>
      <c r="N27" s="39"/>
      <c r="O27" s="39"/>
      <c r="P27" s="39"/>
      <c r="Q27" s="39">
        <f>L27+N27-P27</f>
        <v>0</v>
      </c>
      <c r="R27" s="39"/>
      <c r="S27" s="39"/>
      <c r="T27" s="39"/>
      <c r="U27" s="39"/>
      <c r="V27" s="40">
        <f>Q27+S27-U27</f>
        <v>0</v>
      </c>
    </row>
    <row r="28" spans="1:23" s="6" customFormat="1" ht="22.5" customHeight="1">
      <c r="A28" s="27">
        <v>17</v>
      </c>
      <c r="B28" s="36"/>
      <c r="C28" s="37"/>
      <c r="D28" s="37"/>
      <c r="E28" s="37" t="s">
        <v>29</v>
      </c>
      <c r="F28" s="38"/>
      <c r="G28" s="39">
        <v>-546670667.75</v>
      </c>
      <c r="H28" s="39"/>
      <c r="I28" s="39"/>
      <c r="J28" s="39"/>
      <c r="K28" s="39"/>
      <c r="L28" s="39">
        <f>G28+I28-SUM(K28:K28)</f>
        <v>-546670667.75</v>
      </c>
      <c r="M28" s="39"/>
      <c r="N28" s="39">
        <v>-581291045</v>
      </c>
      <c r="O28" s="39"/>
      <c r="P28" s="39">
        <v>-546670668</v>
      </c>
      <c r="Q28" s="39">
        <f>L28+N28-SUM(P28:P28)</f>
        <v>-581291044.75</v>
      </c>
      <c r="R28" s="39"/>
      <c r="S28" s="39"/>
      <c r="T28" s="39"/>
      <c r="U28" s="39"/>
      <c r="V28" s="40">
        <f>Q28+S28-SUM(U28:U28)</f>
        <v>-581291044.75</v>
      </c>
    </row>
    <row r="29" spans="1:23" s="33" customFormat="1" ht="22.5" customHeight="1">
      <c r="A29" s="27">
        <v>18</v>
      </c>
      <c r="B29" s="28"/>
      <c r="C29" s="29"/>
      <c r="D29" s="29" t="s">
        <v>30</v>
      </c>
      <c r="E29" s="29"/>
      <c r="F29" s="30"/>
      <c r="G29" s="34">
        <f>SUM(G30)</f>
        <v>59160125</v>
      </c>
      <c r="H29" s="34"/>
      <c r="I29" s="34"/>
      <c r="J29" s="34"/>
      <c r="K29" s="34"/>
      <c r="L29" s="34">
        <f>SUM(L30)</f>
        <v>59160125</v>
      </c>
      <c r="M29" s="34"/>
      <c r="N29" s="34">
        <f>SUM(N30)</f>
        <v>60852000</v>
      </c>
      <c r="O29" s="34"/>
      <c r="P29" s="34">
        <f>SUM(P30)</f>
        <v>59160125</v>
      </c>
      <c r="Q29" s="34">
        <f>SUM(Q30)</f>
        <v>60852000</v>
      </c>
      <c r="R29" s="34"/>
      <c r="S29" s="34">
        <f>SUM(S30)</f>
        <v>0</v>
      </c>
      <c r="T29" s="34"/>
      <c r="U29" s="34">
        <f>SUM(U30)</f>
        <v>0</v>
      </c>
      <c r="V29" s="35">
        <f>SUM(V30)</f>
        <v>60852000</v>
      </c>
    </row>
    <row r="30" spans="1:23" s="6" customFormat="1" ht="22.5" customHeight="1">
      <c r="A30" s="27">
        <v>19</v>
      </c>
      <c r="B30" s="36"/>
      <c r="C30" s="37"/>
      <c r="D30" s="37"/>
      <c r="E30" s="37" t="s">
        <v>30</v>
      </c>
      <c r="F30" s="38"/>
      <c r="G30" s="39">
        <v>59160125</v>
      </c>
      <c r="H30" s="39"/>
      <c r="I30" s="39"/>
      <c r="J30" s="39"/>
      <c r="K30" s="39"/>
      <c r="L30" s="39">
        <f>G30+I30-K30</f>
        <v>59160125</v>
      </c>
      <c r="M30" s="39"/>
      <c r="N30" s="39">
        <f>'[1]BEBAN PREMI ASURANSI'!H20</f>
        <v>60852000</v>
      </c>
      <c r="O30" s="39"/>
      <c r="P30" s="39">
        <f>L30</f>
        <v>59160125</v>
      </c>
      <c r="Q30" s="39">
        <f>L30+N30-SUM(P30:P30)</f>
        <v>60852000</v>
      </c>
      <c r="R30" s="39"/>
      <c r="S30" s="39"/>
      <c r="T30" s="39"/>
      <c r="U30" s="39"/>
      <c r="V30" s="40">
        <f>Q30+S30-U30</f>
        <v>60852000</v>
      </c>
    </row>
    <row r="31" spans="1:23" s="33" customFormat="1" ht="22.5" customHeight="1">
      <c r="A31" s="27">
        <v>20</v>
      </c>
      <c r="B31" s="28"/>
      <c r="C31" s="29"/>
      <c r="D31" s="29" t="s">
        <v>31</v>
      </c>
      <c r="E31" s="29"/>
      <c r="F31" s="30"/>
      <c r="G31" s="34">
        <f>SUM(G32)</f>
        <v>3645485679</v>
      </c>
      <c r="H31" s="34"/>
      <c r="I31" s="34"/>
      <c r="J31" s="34"/>
      <c r="K31" s="34"/>
      <c r="L31" s="34">
        <f>SUM(L32)</f>
        <v>3645485679</v>
      </c>
      <c r="M31" s="34"/>
      <c r="N31" s="34">
        <f>N32</f>
        <v>3788612625.1999998</v>
      </c>
      <c r="O31" s="34"/>
      <c r="P31" s="34">
        <f>P32</f>
        <v>3645485679</v>
      </c>
      <c r="Q31" s="34">
        <f>SUM(Q32)</f>
        <v>3788612625.1999998</v>
      </c>
      <c r="R31" s="34"/>
      <c r="S31" s="34"/>
      <c r="T31" s="34"/>
      <c r="U31" s="34"/>
      <c r="V31" s="35">
        <f>SUM(V32)</f>
        <v>3788612625.1999998</v>
      </c>
    </row>
    <row r="32" spans="1:23" s="6" customFormat="1" ht="22.5" customHeight="1">
      <c r="A32" s="27">
        <v>21</v>
      </c>
      <c r="B32" s="36"/>
      <c r="C32" s="37"/>
      <c r="D32" s="37"/>
      <c r="E32" s="37" t="s">
        <v>31</v>
      </c>
      <c r="F32" s="38"/>
      <c r="G32" s="39">
        <v>3645485679</v>
      </c>
      <c r="H32" s="39"/>
      <c r="I32" s="39"/>
      <c r="J32" s="39"/>
      <c r="K32" s="39"/>
      <c r="L32" s="39">
        <f>G32+SUM(I32:I32)-K32</f>
        <v>3645485679</v>
      </c>
      <c r="M32" s="39"/>
      <c r="N32" s="39">
        <f>'[1]BEBAN PERSEDIAAN'!G100</f>
        <v>3788612625.1999998</v>
      </c>
      <c r="O32" s="39"/>
      <c r="P32" s="39">
        <f>L32</f>
        <v>3645485679</v>
      </c>
      <c r="Q32" s="39">
        <f>L32+SUM(N32:N32)-P32</f>
        <v>3788612625.1999998</v>
      </c>
      <c r="R32" s="39"/>
      <c r="S32" s="39"/>
      <c r="T32" s="39"/>
      <c r="U32" s="39"/>
      <c r="V32" s="40">
        <f>Q32+SUM(S32:S32)-U32</f>
        <v>3788612625.1999998</v>
      </c>
    </row>
    <row r="33" spans="1:22" s="33" customFormat="1" ht="22.5" customHeight="1">
      <c r="A33" s="27">
        <v>22</v>
      </c>
      <c r="B33" s="28"/>
      <c r="C33" s="29"/>
      <c r="D33" s="29"/>
      <c r="E33" s="109" t="s">
        <v>32</v>
      </c>
      <c r="F33" s="110"/>
      <c r="G33" s="34">
        <f>+G1+G24+G31+G29+G16</f>
        <v>18315658040.25</v>
      </c>
      <c r="H33" s="34">
        <f t="shared" ref="H33:P33" si="1">+H1+H24+H31+H29+H16</f>
        <v>0</v>
      </c>
      <c r="I33" s="34"/>
      <c r="J33" s="34">
        <f t="shared" si="1"/>
        <v>0</v>
      </c>
      <c r="K33" s="34"/>
      <c r="L33" s="34">
        <f t="shared" si="1"/>
        <v>18315658040.25</v>
      </c>
      <c r="M33" s="34">
        <f t="shared" si="1"/>
        <v>0</v>
      </c>
      <c r="N33" s="34">
        <f t="shared" si="1"/>
        <v>31592908010.200001</v>
      </c>
      <c r="O33" s="34">
        <f t="shared" si="1"/>
        <v>0</v>
      </c>
      <c r="P33" s="34">
        <f t="shared" si="1"/>
        <v>38616357132</v>
      </c>
      <c r="Q33" s="34">
        <f>+Q1+Q24+Q31+Q29+Q16</f>
        <v>11292208918.450001</v>
      </c>
      <c r="R33" s="34"/>
      <c r="S33" s="34"/>
      <c r="T33" s="34"/>
      <c r="U33" s="34"/>
      <c r="V33" s="35" t="e">
        <f>+V16+#REF!+V24+V31+V29</f>
        <v>#REF!</v>
      </c>
    </row>
    <row r="34" spans="1:22" s="33" customFormat="1" ht="22.5" customHeight="1">
      <c r="A34" s="27"/>
      <c r="B34" s="28"/>
      <c r="C34" s="29"/>
      <c r="D34" s="29"/>
      <c r="E34" s="29"/>
      <c r="F34" s="30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</row>
    <row r="35" spans="1:22" s="33" customFormat="1" ht="22.5" customHeight="1">
      <c r="A35" s="27">
        <v>23</v>
      </c>
      <c r="B35" s="28"/>
      <c r="C35" s="29" t="s">
        <v>33</v>
      </c>
      <c r="D35" s="29"/>
      <c r="E35" s="29"/>
      <c r="F35" s="30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</row>
    <row r="36" spans="1:22" s="33" customFormat="1" ht="22.5" customHeight="1">
      <c r="A36" s="27">
        <v>24</v>
      </c>
      <c r="B36" s="28"/>
      <c r="C36" s="29"/>
      <c r="D36" s="29" t="s">
        <v>34</v>
      </c>
      <c r="E36" s="29"/>
      <c r="F36" s="30"/>
      <c r="G36" s="34">
        <f>SUM(G37:G38)</f>
        <v>0</v>
      </c>
      <c r="H36" s="34"/>
      <c r="I36" s="34"/>
      <c r="J36" s="34"/>
      <c r="K36" s="34"/>
      <c r="L36" s="34">
        <f t="shared" ref="L36:P36" si="2">SUM(L37:L38)</f>
        <v>0</v>
      </c>
      <c r="M36" s="34"/>
      <c r="N36" s="34">
        <f t="shared" si="2"/>
        <v>0</v>
      </c>
      <c r="O36" s="34"/>
      <c r="P36" s="34">
        <f t="shared" si="2"/>
        <v>0</v>
      </c>
      <c r="Q36" s="34">
        <f>SUM(Q37:Q38)</f>
        <v>0</v>
      </c>
      <c r="R36" s="34"/>
      <c r="S36" s="34"/>
      <c r="T36" s="34"/>
      <c r="U36" s="34"/>
      <c r="V36" s="35">
        <f>SUM(V37:V38)</f>
        <v>0</v>
      </c>
    </row>
    <row r="37" spans="1:22" s="6" customFormat="1" ht="22.5" customHeight="1">
      <c r="A37" s="27">
        <v>25</v>
      </c>
      <c r="B37" s="36"/>
      <c r="C37" s="37"/>
      <c r="D37" s="37"/>
      <c r="E37" s="37" t="s">
        <v>35</v>
      </c>
      <c r="F37" s="38"/>
      <c r="G37" s="39"/>
      <c r="H37" s="39"/>
      <c r="I37" s="39"/>
      <c r="J37" s="39"/>
      <c r="K37" s="39"/>
      <c r="L37" s="39">
        <f>G37+I37-K37</f>
        <v>0</v>
      </c>
      <c r="M37" s="39"/>
      <c r="N37" s="39"/>
      <c r="O37" s="39"/>
      <c r="P37" s="39"/>
      <c r="Q37" s="39">
        <f>L37+N37-P37</f>
        <v>0</v>
      </c>
      <c r="R37" s="39"/>
      <c r="S37" s="39"/>
      <c r="T37" s="39"/>
      <c r="U37" s="39"/>
      <c r="V37" s="40">
        <f>Q37+S37-U37</f>
        <v>0</v>
      </c>
    </row>
    <row r="38" spans="1:22" s="6" customFormat="1" ht="22.5" customHeight="1">
      <c r="A38" s="27">
        <v>26</v>
      </c>
      <c r="B38" s="36"/>
      <c r="C38" s="37"/>
      <c r="D38" s="37"/>
      <c r="E38" s="37" t="s">
        <v>36</v>
      </c>
      <c r="F38" s="38"/>
      <c r="G38" s="39"/>
      <c r="H38" s="39"/>
      <c r="I38" s="39"/>
      <c r="J38" s="39"/>
      <c r="K38" s="39"/>
      <c r="L38" s="39">
        <f>G38+I38-K38</f>
        <v>0</v>
      </c>
      <c r="M38" s="39"/>
      <c r="N38" s="39"/>
      <c r="O38" s="39"/>
      <c r="P38" s="39"/>
      <c r="Q38" s="39">
        <f>L38+N38-P38</f>
        <v>0</v>
      </c>
      <c r="R38" s="39"/>
      <c r="S38" s="39"/>
      <c r="T38" s="39"/>
      <c r="U38" s="39"/>
      <c r="V38" s="40">
        <f>Q38+S38-U38</f>
        <v>0</v>
      </c>
    </row>
    <row r="39" spans="1:22" s="6" customFormat="1" ht="22.5" customHeight="1">
      <c r="A39" s="27">
        <v>27</v>
      </c>
      <c r="B39" s="36"/>
      <c r="C39" s="37"/>
      <c r="D39" s="29" t="s">
        <v>37</v>
      </c>
      <c r="E39" s="37"/>
      <c r="F39" s="38"/>
      <c r="G39" s="34">
        <f>SUM(G40)</f>
        <v>0</v>
      </c>
      <c r="H39" s="34"/>
      <c r="I39" s="34"/>
      <c r="J39" s="34"/>
      <c r="K39" s="34"/>
      <c r="L39" s="34">
        <f t="shared" ref="L39:P39" si="3">SUM(L40)</f>
        <v>0</v>
      </c>
      <c r="M39" s="34"/>
      <c r="N39" s="34">
        <f t="shared" si="3"/>
        <v>0</v>
      </c>
      <c r="O39" s="34"/>
      <c r="P39" s="34">
        <f t="shared" si="3"/>
        <v>0</v>
      </c>
      <c r="Q39" s="34">
        <f>SUM(Q40)</f>
        <v>0</v>
      </c>
      <c r="R39" s="34"/>
      <c r="S39" s="34"/>
      <c r="T39" s="34"/>
      <c r="U39" s="34"/>
      <c r="V39" s="35">
        <f>SUM(V40)</f>
        <v>0</v>
      </c>
    </row>
    <row r="40" spans="1:22" s="6" customFormat="1" ht="22.5" customHeight="1">
      <c r="A40" s="27">
        <v>28</v>
      </c>
      <c r="B40" s="36"/>
      <c r="C40" s="37"/>
      <c r="D40" s="37"/>
      <c r="E40" s="37" t="s">
        <v>38</v>
      </c>
      <c r="F40" s="38"/>
      <c r="G40" s="39"/>
      <c r="H40" s="39"/>
      <c r="I40" s="39"/>
      <c r="J40" s="39"/>
      <c r="K40" s="39"/>
      <c r="L40" s="39">
        <f>G40+I40-K40</f>
        <v>0</v>
      </c>
      <c r="M40" s="39"/>
      <c r="N40" s="39"/>
      <c r="O40" s="39"/>
      <c r="P40" s="39"/>
      <c r="Q40" s="39">
        <f>L40+N40-P40</f>
        <v>0</v>
      </c>
      <c r="R40" s="39"/>
      <c r="S40" s="39"/>
      <c r="T40" s="39"/>
      <c r="U40" s="39"/>
      <c r="V40" s="40">
        <f>Q40+S40-U40</f>
        <v>0</v>
      </c>
    </row>
    <row r="41" spans="1:22" s="6" customFormat="1" ht="22.5" customHeight="1">
      <c r="A41" s="27">
        <v>29</v>
      </c>
      <c r="B41" s="36"/>
      <c r="C41" s="37"/>
      <c r="D41" s="37"/>
      <c r="E41" s="37" t="s">
        <v>39</v>
      </c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40"/>
    </row>
    <row r="42" spans="1:22" s="33" customFormat="1" ht="22.5" customHeight="1">
      <c r="A42" s="27">
        <v>30</v>
      </c>
      <c r="B42" s="28"/>
      <c r="C42" s="29"/>
      <c r="D42" s="29"/>
      <c r="E42" s="109" t="s">
        <v>40</v>
      </c>
      <c r="F42" s="110"/>
      <c r="G42" s="34">
        <f>+G36+G39</f>
        <v>0</v>
      </c>
      <c r="H42" s="34"/>
      <c r="I42" s="34"/>
      <c r="J42" s="34"/>
      <c r="K42" s="34"/>
      <c r="L42" s="34">
        <f>+L36+L39</f>
        <v>0</v>
      </c>
      <c r="M42" s="34"/>
      <c r="N42" s="34">
        <f>+N36+N39</f>
        <v>0</v>
      </c>
      <c r="O42" s="34"/>
      <c r="P42" s="34">
        <f>+P36+P39</f>
        <v>0</v>
      </c>
      <c r="Q42" s="34">
        <f>+Q36+Q39</f>
        <v>0</v>
      </c>
      <c r="R42" s="34"/>
      <c r="S42" s="34"/>
      <c r="T42" s="34"/>
      <c r="U42" s="34"/>
      <c r="V42" s="35">
        <f>+V36+V39</f>
        <v>0</v>
      </c>
    </row>
    <row r="43" spans="1:22" s="6" customFormat="1" ht="22.5" customHeight="1">
      <c r="A43" s="27"/>
      <c r="B43" s="36"/>
      <c r="C43" s="37"/>
      <c r="D43" s="37"/>
      <c r="E43" s="37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40"/>
    </row>
    <row r="44" spans="1:22" s="6" customFormat="1" ht="22.5" customHeight="1">
      <c r="A44" s="27">
        <v>31</v>
      </c>
      <c r="B44" s="36"/>
      <c r="C44" s="29" t="s">
        <v>41</v>
      </c>
      <c r="D44" s="37"/>
      <c r="E44" s="37"/>
      <c r="F44" s="3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0"/>
    </row>
    <row r="45" spans="1:22" s="33" customFormat="1" ht="22.5" customHeight="1">
      <c r="A45" s="27">
        <v>32</v>
      </c>
      <c r="B45" s="28"/>
      <c r="C45" s="29"/>
      <c r="D45" s="29" t="s">
        <v>42</v>
      </c>
      <c r="E45" s="29"/>
      <c r="F45" s="30"/>
      <c r="G45" s="34">
        <f>SUM(G46)</f>
        <v>50269000000</v>
      </c>
      <c r="H45" s="34"/>
      <c r="I45" s="34"/>
      <c r="J45" s="34"/>
      <c r="K45" s="34"/>
      <c r="L45" s="34">
        <f t="shared" ref="L45:P45" si="4">SUM(L46)</f>
        <v>50269000000</v>
      </c>
      <c r="M45" s="34"/>
      <c r="N45" s="34">
        <f t="shared" si="4"/>
        <v>0</v>
      </c>
      <c r="O45" s="34"/>
      <c r="P45" s="34">
        <f t="shared" si="4"/>
        <v>0</v>
      </c>
      <c r="Q45" s="34">
        <f>SUM(Q46)</f>
        <v>50269000000</v>
      </c>
      <c r="R45" s="34"/>
      <c r="S45" s="34"/>
      <c r="T45" s="34"/>
      <c r="U45" s="34"/>
      <c r="V45" s="35">
        <f>SUM(V46)</f>
        <v>50269000000</v>
      </c>
    </row>
    <row r="46" spans="1:22" s="6" customFormat="1" ht="22.5" customHeight="1">
      <c r="A46" s="27">
        <v>33</v>
      </c>
      <c r="B46" s="36"/>
      <c r="C46" s="37"/>
      <c r="D46" s="37"/>
      <c r="E46" s="37" t="s">
        <v>42</v>
      </c>
      <c r="F46" s="38"/>
      <c r="G46" s="39">
        <v>50269000000</v>
      </c>
      <c r="H46" s="39"/>
      <c r="I46" s="39"/>
      <c r="J46" s="39"/>
      <c r="K46" s="39"/>
      <c r="L46" s="39">
        <f>+G46+SUM(I46:I46)-SUM(K46:K46)</f>
        <v>50269000000</v>
      </c>
      <c r="M46" s="39"/>
      <c r="N46" s="39">
        <f>'[1]ASET TETAP'!T11</f>
        <v>0</v>
      </c>
      <c r="O46" s="39"/>
      <c r="P46" s="39">
        <f>'[1]ASET TETAP'!AJ11</f>
        <v>0</v>
      </c>
      <c r="Q46" s="39">
        <f>+L46+SUM(N46:N46)-SUM(P46:P46)</f>
        <v>50269000000</v>
      </c>
      <c r="R46" s="39"/>
      <c r="S46" s="39"/>
      <c r="T46" s="39"/>
      <c r="U46" s="39"/>
      <c r="V46" s="40">
        <f>+Q46+SUM(S46:S46)-SUM(U46:U46)</f>
        <v>50269000000</v>
      </c>
    </row>
    <row r="47" spans="1:22" s="33" customFormat="1" ht="22.5" customHeight="1">
      <c r="A47" s="27">
        <v>34</v>
      </c>
      <c r="B47" s="28"/>
      <c r="C47" s="29"/>
      <c r="D47" s="29" t="s">
        <v>43</v>
      </c>
      <c r="E47" s="29"/>
      <c r="F47" s="30"/>
      <c r="G47" s="34">
        <f>SUM(G48:G56)</f>
        <v>29350662768</v>
      </c>
      <c r="H47" s="34"/>
      <c r="I47" s="34"/>
      <c r="J47" s="34"/>
      <c r="K47" s="34"/>
      <c r="L47" s="34">
        <f>SUM(L48:L56)</f>
        <v>29350662768</v>
      </c>
      <c r="M47" s="34"/>
      <c r="N47" s="34">
        <f>SUM(N48:N56)</f>
        <v>13987847702</v>
      </c>
      <c r="O47" s="34"/>
      <c r="P47" s="34">
        <f>SUM(P48:P56)</f>
        <v>618099230</v>
      </c>
      <c r="Q47" s="34">
        <f>SUM(Q48:Q56)</f>
        <v>42720411240</v>
      </c>
      <c r="R47" s="34"/>
      <c r="S47" s="34"/>
      <c r="T47" s="34"/>
      <c r="U47" s="34"/>
      <c r="V47" s="35">
        <f>SUM(V48:V56)</f>
        <v>42720411240</v>
      </c>
    </row>
    <row r="48" spans="1:22" s="6" customFormat="1" ht="22.5" customHeight="1">
      <c r="A48" s="27">
        <v>35</v>
      </c>
      <c r="B48" s="36"/>
      <c r="C48" s="37"/>
      <c r="D48" s="37"/>
      <c r="E48" s="37" t="s">
        <v>44</v>
      </c>
      <c r="F48" s="38"/>
      <c r="G48" s="39">
        <v>1095810000</v>
      </c>
      <c r="H48" s="39"/>
      <c r="I48" s="39"/>
      <c r="J48" s="39"/>
      <c r="K48" s="39"/>
      <c r="L48" s="39">
        <f>G48+SUM(I48:I48)-K48</f>
        <v>1095810000</v>
      </c>
      <c r="M48" s="39"/>
      <c r="N48" s="39">
        <f>'[1]ASET TETAP'!T14</f>
        <v>0</v>
      </c>
      <c r="O48" s="39"/>
      <c r="P48" s="39">
        <f>'[1]ASET TETAP'!AJ14</f>
        <v>0</v>
      </c>
      <c r="Q48" s="39">
        <f>L48+N48-P48</f>
        <v>1095810000</v>
      </c>
      <c r="R48" s="39"/>
      <c r="S48" s="39"/>
      <c r="T48" s="39"/>
      <c r="U48" s="39"/>
      <c r="V48" s="40">
        <f>Q48+SUM(S48:S48)</f>
        <v>1095810000</v>
      </c>
    </row>
    <row r="49" spans="1:24" s="6" customFormat="1" ht="22.5" customHeight="1">
      <c r="A49" s="27">
        <v>36</v>
      </c>
      <c r="B49" s="36"/>
      <c r="C49" s="37"/>
      <c r="D49" s="37"/>
      <c r="E49" s="37" t="s">
        <v>45</v>
      </c>
      <c r="F49" s="38"/>
      <c r="G49" s="39">
        <v>3555922593</v>
      </c>
      <c r="H49" s="39"/>
      <c r="I49" s="39"/>
      <c r="J49" s="39"/>
      <c r="K49" s="39"/>
      <c r="L49" s="39">
        <f t="shared" ref="L49:L56" si="5">G49+SUM(I49:I49)-K49</f>
        <v>3555922593</v>
      </c>
      <c r="M49" s="39"/>
      <c r="N49" s="39">
        <f>'[1]ASET TETAP'!T15</f>
        <v>1157375000</v>
      </c>
      <c r="O49" s="39"/>
      <c r="P49" s="39">
        <f>'[1]ASET TETAP'!AJ15</f>
        <v>14543720</v>
      </c>
      <c r="Q49" s="39">
        <f>L49+N49-P49</f>
        <v>4698753873</v>
      </c>
      <c r="R49" s="39"/>
      <c r="S49" s="39"/>
      <c r="T49" s="39"/>
      <c r="U49" s="39"/>
      <c r="V49" s="40">
        <f>Q49+SUM(S49:S49)-U49</f>
        <v>4698753873</v>
      </c>
    </row>
    <row r="50" spans="1:24" s="6" customFormat="1" ht="22.5" customHeight="1">
      <c r="A50" s="27">
        <v>37</v>
      </c>
      <c r="B50" s="36"/>
      <c r="C50" s="37"/>
      <c r="D50" s="37"/>
      <c r="E50" s="37" t="s">
        <v>46</v>
      </c>
      <c r="F50" s="38"/>
      <c r="G50" s="39">
        <v>33900500</v>
      </c>
      <c r="H50" s="39"/>
      <c r="I50" s="39"/>
      <c r="J50" s="39"/>
      <c r="K50" s="39"/>
      <c r="L50" s="39">
        <f t="shared" si="5"/>
        <v>33900500</v>
      </c>
      <c r="M50" s="39"/>
      <c r="N50" s="39">
        <f>'[1]ASET TETAP'!T16</f>
        <v>0</v>
      </c>
      <c r="O50" s="39"/>
      <c r="P50" s="39">
        <f>'[1]ASET TETAP'!AJ16</f>
        <v>0</v>
      </c>
      <c r="Q50" s="39">
        <f>L50+N50-P50</f>
        <v>33900500</v>
      </c>
      <c r="R50" s="39"/>
      <c r="S50" s="39"/>
      <c r="T50" s="39"/>
      <c r="U50" s="39"/>
      <c r="V50" s="40">
        <f>Q50+S50-U50</f>
        <v>33900500</v>
      </c>
    </row>
    <row r="51" spans="1:24" s="6" customFormat="1" ht="22.5" customHeight="1">
      <c r="A51" s="27">
        <v>38</v>
      </c>
      <c r="B51" s="36"/>
      <c r="C51" s="37"/>
      <c r="D51" s="37"/>
      <c r="E51" s="37" t="s">
        <v>47</v>
      </c>
      <c r="F51" s="38"/>
      <c r="G51" s="39">
        <v>0</v>
      </c>
      <c r="H51" s="39"/>
      <c r="I51" s="39"/>
      <c r="J51" s="39"/>
      <c r="K51" s="39"/>
      <c r="L51" s="39">
        <f t="shared" si="5"/>
        <v>0</v>
      </c>
      <c r="M51" s="39"/>
      <c r="N51" s="39">
        <f>'[1]ASET TETAP'!T17</f>
        <v>0</v>
      </c>
      <c r="O51" s="39"/>
      <c r="P51" s="39">
        <f>'[1]ASET TETAP'!AJ17</f>
        <v>0</v>
      </c>
      <c r="Q51" s="39">
        <f t="shared" ref="Q51:Q56" si="6">L51+N51-P51</f>
        <v>0</v>
      </c>
      <c r="R51" s="39"/>
      <c r="S51" s="39"/>
      <c r="T51" s="39"/>
      <c r="U51" s="39"/>
      <c r="V51" s="40">
        <f>Q51+S51-U51</f>
        <v>0</v>
      </c>
    </row>
    <row r="52" spans="1:24" s="6" customFormat="1" ht="22.5" customHeight="1">
      <c r="A52" s="27">
        <v>39</v>
      </c>
      <c r="B52" s="42"/>
      <c r="C52" s="43"/>
      <c r="D52" s="43"/>
      <c r="E52" s="43" t="s">
        <v>48</v>
      </c>
      <c r="F52" s="44"/>
      <c r="G52" s="39">
        <v>15553385691</v>
      </c>
      <c r="H52" s="45"/>
      <c r="I52" s="45"/>
      <c r="J52" s="45"/>
      <c r="K52" s="45"/>
      <c r="L52" s="39">
        <f t="shared" si="5"/>
        <v>15553385691</v>
      </c>
      <c r="M52" s="45"/>
      <c r="N52" s="39">
        <f>'[1]ASET TETAP'!T18</f>
        <v>1564251500</v>
      </c>
      <c r="O52" s="45"/>
      <c r="P52" s="39">
        <f>'[1]ASET TETAP'!AJ18</f>
        <v>589565250</v>
      </c>
      <c r="Q52" s="39">
        <f>L52+SUM(N52:N52)-SUM(P52:P52)</f>
        <v>16528071941</v>
      </c>
      <c r="R52" s="45"/>
      <c r="S52" s="45"/>
      <c r="T52" s="45"/>
      <c r="U52" s="45"/>
      <c r="V52" s="40">
        <f>Q52+SUM(S52:S52)-SUM(U52:U52)</f>
        <v>16528071941</v>
      </c>
    </row>
    <row r="53" spans="1:24" s="6" customFormat="1" ht="22.5" customHeight="1">
      <c r="A53" s="27">
        <v>40</v>
      </c>
      <c r="B53" s="36"/>
      <c r="C53" s="37"/>
      <c r="D53" s="37"/>
      <c r="E53" s="37" t="s">
        <v>49</v>
      </c>
      <c r="F53" s="38"/>
      <c r="G53" s="39">
        <v>589292328</v>
      </c>
      <c r="H53" s="39"/>
      <c r="I53" s="39"/>
      <c r="J53" s="39"/>
      <c r="K53" s="39"/>
      <c r="L53" s="39">
        <f t="shared" si="5"/>
        <v>589292328</v>
      </c>
      <c r="M53" s="39"/>
      <c r="N53" s="39">
        <f>'[1]ASET TETAP'!T19</f>
        <v>442457000</v>
      </c>
      <c r="O53" s="39"/>
      <c r="P53" s="39">
        <f>'[1]ASET TETAP'!AJ19</f>
        <v>11660260</v>
      </c>
      <c r="Q53" s="39">
        <f>L53+SUM(N53:N53)-SUM(P53:P53)</f>
        <v>1020089068</v>
      </c>
      <c r="R53" s="39"/>
      <c r="S53" s="39"/>
      <c r="T53" s="39"/>
      <c r="U53" s="39"/>
      <c r="V53" s="40">
        <f>Q53+SUM(S53:S53)-SUM(U53:U53)</f>
        <v>1020089068</v>
      </c>
    </row>
    <row r="54" spans="1:24" s="6" customFormat="1" ht="22.5" customHeight="1">
      <c r="A54" s="27">
        <v>41</v>
      </c>
      <c r="B54" s="46"/>
      <c r="C54" s="47"/>
      <c r="D54" s="47"/>
      <c r="E54" s="47" t="s">
        <v>50</v>
      </c>
      <c r="F54" s="48"/>
      <c r="G54" s="39">
        <v>7232439356</v>
      </c>
      <c r="H54" s="49"/>
      <c r="I54" s="49"/>
      <c r="J54" s="49"/>
      <c r="K54" s="49"/>
      <c r="L54" s="39">
        <f t="shared" si="5"/>
        <v>7232439356</v>
      </c>
      <c r="M54" s="49"/>
      <c r="N54" s="39">
        <f>'[1]ASET TETAP'!T20</f>
        <v>10813666202</v>
      </c>
      <c r="O54" s="49"/>
      <c r="P54" s="39">
        <f>'[1]ASET TETAP'!AJ20</f>
        <v>2330000</v>
      </c>
      <c r="Q54" s="39">
        <f t="shared" si="6"/>
        <v>18043775558</v>
      </c>
      <c r="R54" s="49"/>
      <c r="S54" s="49"/>
      <c r="T54" s="49"/>
      <c r="U54" s="49"/>
      <c r="V54" s="40">
        <f>Q54+S54-U54</f>
        <v>18043775558</v>
      </c>
    </row>
    <row r="55" spans="1:24" s="6" customFormat="1" ht="22.5" customHeight="1">
      <c r="A55" s="27">
        <v>42</v>
      </c>
      <c r="B55" s="36"/>
      <c r="C55" s="37"/>
      <c r="D55" s="37"/>
      <c r="E55" s="37" t="s">
        <v>51</v>
      </c>
      <c r="F55" s="38"/>
      <c r="G55" s="39">
        <v>1289912300</v>
      </c>
      <c r="H55" s="39"/>
      <c r="I55" s="39"/>
      <c r="J55" s="39"/>
      <c r="K55" s="39"/>
      <c r="L55" s="39">
        <f t="shared" si="5"/>
        <v>1289912300</v>
      </c>
      <c r="M55" s="39"/>
      <c r="N55" s="39">
        <f>'[1]ASET TETAP'!T21</f>
        <v>10098000</v>
      </c>
      <c r="O55" s="39"/>
      <c r="P55" s="39">
        <f>'[1]ASET TETAP'!AJ21</f>
        <v>0</v>
      </c>
      <c r="Q55" s="39">
        <f t="shared" si="6"/>
        <v>1300010300</v>
      </c>
      <c r="R55" s="39"/>
      <c r="S55" s="39"/>
      <c r="T55" s="39"/>
      <c r="U55" s="39"/>
      <c r="V55" s="40">
        <f>Q55+S55-U55</f>
        <v>1300010300</v>
      </c>
      <c r="X55" s="41"/>
    </row>
    <row r="56" spans="1:24" s="6" customFormat="1" ht="22.5" customHeight="1">
      <c r="A56" s="27">
        <v>43</v>
      </c>
      <c r="B56" s="36"/>
      <c r="C56" s="37"/>
      <c r="D56" s="37"/>
      <c r="E56" s="37" t="s">
        <v>52</v>
      </c>
      <c r="F56" s="38"/>
      <c r="G56" s="39">
        <v>0</v>
      </c>
      <c r="H56" s="39"/>
      <c r="I56" s="39"/>
      <c r="J56" s="39"/>
      <c r="K56" s="39"/>
      <c r="L56" s="39">
        <f t="shared" si="5"/>
        <v>0</v>
      </c>
      <c r="M56" s="39"/>
      <c r="N56" s="39">
        <f>'[1]ASET TETAP'!T22</f>
        <v>0</v>
      </c>
      <c r="O56" s="39"/>
      <c r="P56" s="39">
        <f>'[1]ASET TETAP'!AJ22</f>
        <v>0</v>
      </c>
      <c r="Q56" s="39">
        <f t="shared" si="6"/>
        <v>0</v>
      </c>
      <c r="R56" s="39"/>
      <c r="S56" s="39"/>
      <c r="T56" s="39"/>
      <c r="U56" s="39"/>
      <c r="V56" s="40">
        <f>Q56+S56-U56</f>
        <v>0</v>
      </c>
      <c r="X56" s="41"/>
    </row>
    <row r="57" spans="1:24" s="33" customFormat="1" ht="22.5" customHeight="1">
      <c r="A57" s="27">
        <v>44</v>
      </c>
      <c r="B57" s="28"/>
      <c r="C57" s="29"/>
      <c r="D57" s="29" t="s">
        <v>53</v>
      </c>
      <c r="E57" s="29"/>
      <c r="F57" s="30"/>
      <c r="G57" s="34">
        <f>SUM(G58:G59)</f>
        <v>27502310929</v>
      </c>
      <c r="H57" s="34"/>
      <c r="I57" s="34"/>
      <c r="J57" s="34"/>
      <c r="K57" s="34"/>
      <c r="L57" s="34">
        <f t="shared" ref="L57:P57" si="7">SUM(L58:L59)</f>
        <v>27502310929</v>
      </c>
      <c r="M57" s="34"/>
      <c r="N57" s="34">
        <f t="shared" si="7"/>
        <v>5426518250</v>
      </c>
      <c r="O57" s="34"/>
      <c r="P57" s="34">
        <f t="shared" si="7"/>
        <v>472594250</v>
      </c>
      <c r="Q57" s="34">
        <f>SUM(Q58:Q59)</f>
        <v>32456234929</v>
      </c>
      <c r="R57" s="34"/>
      <c r="S57" s="34"/>
      <c r="T57" s="34"/>
      <c r="U57" s="34"/>
      <c r="V57" s="35">
        <f>SUM(V58:V59)</f>
        <v>32456234929</v>
      </c>
    </row>
    <row r="58" spans="1:24" s="6" customFormat="1" ht="22.5" customHeight="1">
      <c r="A58" s="27">
        <v>45</v>
      </c>
      <c r="B58" s="36"/>
      <c r="C58" s="37"/>
      <c r="D58" s="37"/>
      <c r="E58" s="37" t="s">
        <v>54</v>
      </c>
      <c r="F58" s="38"/>
      <c r="G58" s="39">
        <v>26688258329</v>
      </c>
      <c r="H58" s="39"/>
      <c r="I58" s="39"/>
      <c r="J58" s="39"/>
      <c r="K58" s="39"/>
      <c r="L58" s="39">
        <f>+G58+SUM(I58:I58)-SUM(K58:K58)</f>
        <v>26688258329</v>
      </c>
      <c r="M58" s="39"/>
      <c r="N58" s="39">
        <f>'[1]ASET TETAP'!T25</f>
        <v>5426518250</v>
      </c>
      <c r="O58" s="39"/>
      <c r="P58" s="39">
        <f>'[1]ASET TETAP'!AJ25</f>
        <v>472594250</v>
      </c>
      <c r="Q58" s="39">
        <f>+L58+SUM(N58:N58)-SUM(P58:P58)</f>
        <v>31642182329</v>
      </c>
      <c r="R58" s="39"/>
      <c r="S58" s="39"/>
      <c r="T58" s="39"/>
      <c r="U58" s="39"/>
      <c r="V58" s="40">
        <f>+Q58+SUM(S58:S58)-SUM(U58:U58)</f>
        <v>31642182329</v>
      </c>
    </row>
    <row r="59" spans="1:24" s="6" customFormat="1" ht="22.5" customHeight="1">
      <c r="A59" s="27">
        <v>46</v>
      </c>
      <c r="B59" s="36"/>
      <c r="C59" s="37"/>
      <c r="D59" s="37"/>
      <c r="E59" s="37" t="s">
        <v>55</v>
      </c>
      <c r="F59" s="38"/>
      <c r="G59" s="39">
        <v>814052600</v>
      </c>
      <c r="H59" s="39"/>
      <c r="I59" s="39"/>
      <c r="J59" s="39"/>
      <c r="K59" s="39"/>
      <c r="L59" s="39">
        <f>G59+I59-K59</f>
        <v>814052600</v>
      </c>
      <c r="M59" s="39"/>
      <c r="N59" s="39">
        <f>'[1]ASET TETAP'!T26</f>
        <v>0</v>
      </c>
      <c r="O59" s="39"/>
      <c r="P59" s="39">
        <f>'[1]ASET TETAP'!AJ26</f>
        <v>0</v>
      </c>
      <c r="Q59" s="39">
        <f>L59+N59-P59</f>
        <v>814052600</v>
      </c>
      <c r="R59" s="39"/>
      <c r="S59" s="39"/>
      <c r="T59" s="39"/>
      <c r="U59" s="39"/>
      <c r="V59" s="40">
        <f>Q59+S59-U59</f>
        <v>814052600</v>
      </c>
    </row>
    <row r="60" spans="1:24" s="33" customFormat="1" ht="22.5" customHeight="1">
      <c r="A60" s="27">
        <v>47</v>
      </c>
      <c r="B60" s="28"/>
      <c r="C60" s="29"/>
      <c r="D60" s="29" t="s">
        <v>56</v>
      </c>
      <c r="E60" s="29"/>
      <c r="F60" s="30"/>
      <c r="G60" s="34">
        <f>SUM(G61:G64)</f>
        <v>5058462902</v>
      </c>
      <c r="H60" s="34"/>
      <c r="I60" s="34"/>
      <c r="J60" s="34"/>
      <c r="K60" s="34"/>
      <c r="L60" s="34">
        <f t="shared" ref="L60:P60" si="8">SUM(L61:L64)</f>
        <v>5058462902</v>
      </c>
      <c r="M60" s="34"/>
      <c r="N60" s="34">
        <f t="shared" si="8"/>
        <v>1253437000</v>
      </c>
      <c r="O60" s="34"/>
      <c r="P60" s="34">
        <f t="shared" si="8"/>
        <v>0</v>
      </c>
      <c r="Q60" s="34">
        <f>SUM(Q61:Q64)</f>
        <v>6311899902</v>
      </c>
      <c r="R60" s="34"/>
      <c r="S60" s="34"/>
      <c r="T60" s="34"/>
      <c r="U60" s="34"/>
      <c r="V60" s="35">
        <f>SUM(V61:V64)</f>
        <v>6311899902</v>
      </c>
    </row>
    <row r="61" spans="1:24" s="6" customFormat="1" ht="22.5" customHeight="1">
      <c r="A61" s="27">
        <v>48</v>
      </c>
      <c r="B61" s="36"/>
      <c r="C61" s="37"/>
      <c r="D61" s="37"/>
      <c r="E61" s="37" t="s">
        <v>57</v>
      </c>
      <c r="F61" s="38"/>
      <c r="G61" s="39">
        <v>799581611</v>
      </c>
      <c r="H61" s="39"/>
      <c r="I61" s="39"/>
      <c r="J61" s="39"/>
      <c r="K61" s="39"/>
      <c r="L61" s="39">
        <f>G61+I61-K61</f>
        <v>799581611</v>
      </c>
      <c r="M61" s="39"/>
      <c r="N61" s="39">
        <f>'[1]ASET TETAP'!T29</f>
        <v>1253437000</v>
      </c>
      <c r="O61" s="39"/>
      <c r="P61" s="39">
        <f>'[1]ASET TETAP'!AJ29</f>
        <v>0</v>
      </c>
      <c r="Q61" s="39">
        <f>L61+N61-P61</f>
        <v>2053018611</v>
      </c>
      <c r="R61" s="39"/>
      <c r="S61" s="39"/>
      <c r="T61" s="39"/>
      <c r="U61" s="39"/>
      <c r="V61" s="40">
        <f>Q61+S61-U61</f>
        <v>2053018611</v>
      </c>
    </row>
    <row r="62" spans="1:24" s="6" customFormat="1" ht="22.5" customHeight="1">
      <c r="A62" s="27">
        <v>49</v>
      </c>
      <c r="B62" s="36"/>
      <c r="C62" s="37"/>
      <c r="D62" s="37"/>
      <c r="E62" s="37" t="s">
        <v>58</v>
      </c>
      <c r="F62" s="38"/>
      <c r="G62" s="39">
        <v>100621000</v>
      </c>
      <c r="H62" s="39"/>
      <c r="I62" s="39"/>
      <c r="J62" s="39"/>
      <c r="K62" s="39"/>
      <c r="L62" s="39">
        <f>G62+I62-K62</f>
        <v>100621000</v>
      </c>
      <c r="M62" s="39"/>
      <c r="N62" s="39">
        <f>'[1]ASET TETAP'!T30</f>
        <v>0</v>
      </c>
      <c r="O62" s="39"/>
      <c r="P62" s="39">
        <f>'[1]ASET TETAP'!AJ30</f>
        <v>0</v>
      </c>
      <c r="Q62" s="39">
        <f>L62+N62-P62</f>
        <v>100621000</v>
      </c>
      <c r="R62" s="39"/>
      <c r="S62" s="39"/>
      <c r="T62" s="39"/>
      <c r="U62" s="39"/>
      <c r="V62" s="40">
        <f>Q62+S62-U62</f>
        <v>100621000</v>
      </c>
    </row>
    <row r="63" spans="1:24" s="6" customFormat="1" ht="22.5" customHeight="1">
      <c r="A63" s="27">
        <v>50</v>
      </c>
      <c r="B63" s="36"/>
      <c r="C63" s="37"/>
      <c r="D63" s="37"/>
      <c r="E63" s="37" t="s">
        <v>59</v>
      </c>
      <c r="F63" s="38"/>
      <c r="G63" s="39">
        <v>4158260291</v>
      </c>
      <c r="H63" s="39"/>
      <c r="I63" s="39"/>
      <c r="J63" s="39"/>
      <c r="K63" s="39"/>
      <c r="L63" s="39">
        <f>G63+I63-K63</f>
        <v>4158260291</v>
      </c>
      <c r="M63" s="39"/>
      <c r="N63" s="39">
        <f>'[1]ASET TETAP'!T31</f>
        <v>0</v>
      </c>
      <c r="O63" s="39"/>
      <c r="P63" s="39">
        <f>'[1]ASET TETAP'!AJ31</f>
        <v>0</v>
      </c>
      <c r="Q63" s="39">
        <f>L63+N63-P63</f>
        <v>4158260291</v>
      </c>
      <c r="R63" s="39"/>
      <c r="S63" s="39"/>
      <c r="T63" s="39"/>
      <c r="U63" s="39"/>
      <c r="V63" s="40">
        <f>Q63+S63-U63</f>
        <v>4158260291</v>
      </c>
    </row>
    <row r="64" spans="1:24" s="6" customFormat="1" ht="22.5" customHeight="1">
      <c r="A64" s="27">
        <v>51</v>
      </c>
      <c r="B64" s="36"/>
      <c r="C64" s="37"/>
      <c r="D64" s="37"/>
      <c r="E64" s="37" t="s">
        <v>60</v>
      </c>
      <c r="F64" s="38"/>
      <c r="G64" s="39">
        <v>0</v>
      </c>
      <c r="H64" s="39"/>
      <c r="I64" s="39"/>
      <c r="J64" s="39"/>
      <c r="K64" s="39"/>
      <c r="L64" s="39">
        <f>G64+I64-K64</f>
        <v>0</v>
      </c>
      <c r="M64" s="39"/>
      <c r="N64" s="39">
        <f>'[1]ASET TETAP'!T32</f>
        <v>0</v>
      </c>
      <c r="O64" s="39"/>
      <c r="P64" s="39">
        <f>'[1]ASET TETAP'!AJ32</f>
        <v>0</v>
      </c>
      <c r="Q64" s="39">
        <f>L64+N64-P64</f>
        <v>0</v>
      </c>
      <c r="R64" s="39"/>
      <c r="S64" s="39"/>
      <c r="T64" s="39"/>
      <c r="U64" s="39"/>
      <c r="V64" s="40">
        <f>Q64+S64-U64</f>
        <v>0</v>
      </c>
    </row>
    <row r="65" spans="1:24" s="33" customFormat="1" ht="22.5" customHeight="1">
      <c r="A65" s="27">
        <v>52</v>
      </c>
      <c r="B65" s="28"/>
      <c r="C65" s="29"/>
      <c r="D65" s="29" t="s">
        <v>61</v>
      </c>
      <c r="E65" s="29"/>
      <c r="F65" s="30"/>
      <c r="G65" s="34">
        <f>SUM(G66:G68)</f>
        <v>136847230</v>
      </c>
      <c r="H65" s="34"/>
      <c r="I65" s="34"/>
      <c r="J65" s="34"/>
      <c r="K65" s="34"/>
      <c r="L65" s="34">
        <f t="shared" ref="L65:P65" si="9">SUM(L66:L68)</f>
        <v>136847230</v>
      </c>
      <c r="M65" s="34"/>
      <c r="N65" s="34">
        <f t="shared" si="9"/>
        <v>0</v>
      </c>
      <c r="O65" s="34"/>
      <c r="P65" s="34">
        <f t="shared" si="9"/>
        <v>0</v>
      </c>
      <c r="Q65" s="34">
        <f>SUM(Q66:Q68)</f>
        <v>136847230</v>
      </c>
      <c r="R65" s="34"/>
      <c r="S65" s="34"/>
      <c r="T65" s="34"/>
      <c r="U65" s="34"/>
      <c r="V65" s="35">
        <f>SUM(V66:V68)</f>
        <v>136847230</v>
      </c>
    </row>
    <row r="66" spans="1:24" s="6" customFormat="1" ht="22.5" customHeight="1">
      <c r="A66" s="27">
        <v>53</v>
      </c>
      <c r="B66" s="36"/>
      <c r="C66" s="37"/>
      <c r="D66" s="37"/>
      <c r="E66" s="37" t="s">
        <v>62</v>
      </c>
      <c r="F66" s="38"/>
      <c r="G66" s="39">
        <v>12632230</v>
      </c>
      <c r="H66" s="39"/>
      <c r="I66" s="39"/>
      <c r="J66" s="39"/>
      <c r="K66" s="39"/>
      <c r="L66" s="39">
        <f>G66+I66-K66</f>
        <v>12632230</v>
      </c>
      <c r="M66" s="39"/>
      <c r="N66" s="39">
        <f>'[1]ASET TETAP'!T35</f>
        <v>0</v>
      </c>
      <c r="O66" s="39"/>
      <c r="P66" s="39">
        <f>'[1]ASET TETAP'!AJ35</f>
        <v>0</v>
      </c>
      <c r="Q66" s="39">
        <f>L66+N66-P66</f>
        <v>12632230</v>
      </c>
      <c r="R66" s="39"/>
      <c r="S66" s="39"/>
      <c r="T66" s="39"/>
      <c r="U66" s="39"/>
      <c r="V66" s="40">
        <f>Q66+S66-U66</f>
        <v>12632230</v>
      </c>
    </row>
    <row r="67" spans="1:24" s="6" customFormat="1" ht="22.5" customHeight="1">
      <c r="A67" s="27">
        <v>54</v>
      </c>
      <c r="B67" s="36"/>
      <c r="C67" s="37"/>
      <c r="D67" s="37"/>
      <c r="E67" s="37" t="s">
        <v>63</v>
      </c>
      <c r="F67" s="38"/>
      <c r="G67" s="39">
        <v>124215000</v>
      </c>
      <c r="H67" s="39"/>
      <c r="I67" s="39"/>
      <c r="J67" s="39"/>
      <c r="K67" s="39"/>
      <c r="L67" s="39">
        <f>G67+I67-K67</f>
        <v>124215000</v>
      </c>
      <c r="M67" s="39"/>
      <c r="N67" s="39">
        <f>'[1]ASET TETAP'!T36</f>
        <v>0</v>
      </c>
      <c r="O67" s="39"/>
      <c r="P67" s="39">
        <f>'[1]ASET TETAP'!AJ36</f>
        <v>0</v>
      </c>
      <c r="Q67" s="39">
        <f>L67+N67-P67</f>
        <v>124215000</v>
      </c>
      <c r="R67" s="39"/>
      <c r="S67" s="39"/>
      <c r="T67" s="39"/>
      <c r="U67" s="39"/>
      <c r="V67" s="40">
        <f>Q67+S67-U67</f>
        <v>124215000</v>
      </c>
    </row>
    <row r="68" spans="1:24" s="6" customFormat="1" ht="22.5" customHeight="1">
      <c r="A68" s="27">
        <v>55</v>
      </c>
      <c r="B68" s="36"/>
      <c r="C68" s="37"/>
      <c r="D68" s="37"/>
      <c r="E68" s="37" t="s">
        <v>64</v>
      </c>
      <c r="F68" s="38"/>
      <c r="G68" s="39"/>
      <c r="H68" s="39"/>
      <c r="I68" s="39"/>
      <c r="J68" s="39"/>
      <c r="K68" s="39"/>
      <c r="L68" s="39">
        <f>G68+I68-K68</f>
        <v>0</v>
      </c>
      <c r="M68" s="39"/>
      <c r="N68" s="39">
        <f>'[1]ASET TETAP'!T37</f>
        <v>0</v>
      </c>
      <c r="O68" s="39"/>
      <c r="P68" s="39">
        <f>'[1]ASET TETAP'!AJ37</f>
        <v>0</v>
      </c>
      <c r="Q68" s="39">
        <f>L68+N68-P68</f>
        <v>0</v>
      </c>
      <c r="R68" s="39"/>
      <c r="S68" s="39"/>
      <c r="T68" s="39"/>
      <c r="U68" s="39"/>
      <c r="V68" s="40">
        <f>Q68+S68-U68</f>
        <v>0</v>
      </c>
    </row>
    <row r="69" spans="1:24" s="33" customFormat="1" ht="22.5" customHeight="1">
      <c r="A69" s="27">
        <v>56</v>
      </c>
      <c r="B69" s="28"/>
      <c r="C69" s="29"/>
      <c r="D69" s="29" t="s">
        <v>65</v>
      </c>
      <c r="E69" s="29"/>
      <c r="F69" s="30"/>
      <c r="G69" s="34">
        <f>SUM(G70)</f>
        <v>0</v>
      </c>
      <c r="H69" s="34"/>
      <c r="I69" s="34"/>
      <c r="J69" s="34"/>
      <c r="K69" s="34"/>
      <c r="L69" s="34">
        <f t="shared" ref="L69:P69" si="10">SUM(L70)</f>
        <v>0</v>
      </c>
      <c r="M69" s="34"/>
      <c r="N69" s="34">
        <f t="shared" si="10"/>
        <v>123441250</v>
      </c>
      <c r="O69" s="34"/>
      <c r="P69" s="34">
        <f t="shared" si="10"/>
        <v>0</v>
      </c>
      <c r="Q69" s="34">
        <f>SUM(Q70)</f>
        <v>123441250</v>
      </c>
      <c r="R69" s="34"/>
      <c r="S69" s="34"/>
      <c r="T69" s="34"/>
      <c r="U69" s="34"/>
      <c r="V69" s="35">
        <f>SUM(V70)</f>
        <v>123441250</v>
      </c>
    </row>
    <row r="70" spans="1:24" s="6" customFormat="1" ht="22.5" customHeight="1">
      <c r="A70" s="27">
        <v>57</v>
      </c>
      <c r="B70" s="36"/>
      <c r="C70" s="37"/>
      <c r="D70" s="37"/>
      <c r="E70" s="37" t="s">
        <v>65</v>
      </c>
      <c r="F70" s="38"/>
      <c r="G70" s="39"/>
      <c r="H70" s="39"/>
      <c r="I70" s="39"/>
      <c r="J70" s="39"/>
      <c r="K70" s="39"/>
      <c r="L70" s="39">
        <f>G70+I70-K70</f>
        <v>0</v>
      </c>
      <c r="M70" s="39"/>
      <c r="N70" s="39">
        <f>'[1]ASET TETAP'!T40</f>
        <v>123441250</v>
      </c>
      <c r="O70" s="39"/>
      <c r="P70" s="39">
        <f>'[1]ASET TETAP'!AJ40</f>
        <v>0</v>
      </c>
      <c r="Q70" s="39">
        <f>L70+N70-P70</f>
        <v>123441250</v>
      </c>
      <c r="R70" s="39"/>
      <c r="S70" s="39"/>
      <c r="T70" s="39"/>
      <c r="U70" s="39"/>
      <c r="V70" s="40">
        <f>Q70+S70-U70</f>
        <v>123441250</v>
      </c>
    </row>
    <row r="71" spans="1:24" s="33" customFormat="1" ht="22.5" customHeight="1">
      <c r="A71" s="27">
        <v>58</v>
      </c>
      <c r="B71" s="28"/>
      <c r="C71" s="29"/>
      <c r="D71" s="29" t="s">
        <v>66</v>
      </c>
      <c r="E71" s="29"/>
      <c r="F71" s="30"/>
      <c r="G71" s="34">
        <f>SUM(G72)</f>
        <v>-30097660277.369999</v>
      </c>
      <c r="H71" s="34"/>
      <c r="I71" s="34"/>
      <c r="J71" s="34"/>
      <c r="K71" s="34"/>
      <c r="L71" s="34">
        <f t="shared" ref="L71:P71" si="11">SUM(L72)</f>
        <v>-30781532642.369999</v>
      </c>
      <c r="M71" s="34"/>
      <c r="N71" s="34">
        <f t="shared" si="11"/>
        <v>-6400219501.2399988</v>
      </c>
      <c r="O71" s="34"/>
      <c r="P71" s="34">
        <f t="shared" si="11"/>
        <v>-670913729.39999998</v>
      </c>
      <c r="Q71" s="34">
        <f>SUM(Q72)</f>
        <v>-36510838414.209999</v>
      </c>
      <c r="R71" s="34"/>
      <c r="S71" s="34"/>
      <c r="T71" s="34"/>
      <c r="U71" s="34"/>
      <c r="V71" s="35">
        <f>SUM(V72)</f>
        <v>-36510838414.209999</v>
      </c>
    </row>
    <row r="72" spans="1:24" s="55" customFormat="1" ht="22.5" customHeight="1">
      <c r="A72" s="50">
        <v>59</v>
      </c>
      <c r="B72" s="51"/>
      <c r="C72" s="52"/>
      <c r="D72" s="52"/>
      <c r="E72" s="52" t="s">
        <v>66</v>
      </c>
      <c r="F72" s="53"/>
      <c r="G72" s="39">
        <v>-30097660277.369999</v>
      </c>
      <c r="H72" s="39"/>
      <c r="I72" s="39">
        <f>-'[1]REKAP PENYUSUTAN '!E28</f>
        <v>-683872365</v>
      </c>
      <c r="J72" s="39"/>
      <c r="K72" s="39"/>
      <c r="L72" s="39">
        <f>G72+I72-K72</f>
        <v>-30781532642.369999</v>
      </c>
      <c r="M72" s="39"/>
      <c r="N72" s="39">
        <f>-'[1]REKAP PENYUSUTAN '!H28</f>
        <v>-6400219501.2399988</v>
      </c>
      <c r="O72" s="39"/>
      <c r="P72" s="39">
        <f>-'[1]REKAP PENYUSUTAN '!I28-'[1]REKAP PENYUSUTAN '!F28</f>
        <v>-670913729.39999998</v>
      </c>
      <c r="Q72" s="39">
        <f>L72+N72-P72</f>
        <v>-36510838414.209999</v>
      </c>
      <c r="R72" s="39"/>
      <c r="S72" s="39"/>
      <c r="T72" s="39"/>
      <c r="U72" s="39"/>
      <c r="V72" s="39">
        <f>Q72+S72-U72</f>
        <v>-36510838414.209999</v>
      </c>
      <c r="W72" s="54"/>
    </row>
    <row r="73" spans="1:24" s="33" customFormat="1" ht="22.5" customHeight="1">
      <c r="A73" s="27">
        <v>60</v>
      </c>
      <c r="B73" s="28"/>
      <c r="C73" s="29"/>
      <c r="D73" s="29"/>
      <c r="E73" s="109" t="s">
        <v>67</v>
      </c>
      <c r="F73" s="110"/>
      <c r="G73" s="34">
        <f>+G69+G65+G60+G57+G47+G45+G71</f>
        <v>82219623551.630005</v>
      </c>
      <c r="H73" s="34"/>
      <c r="I73" s="34"/>
      <c r="J73" s="34"/>
      <c r="K73" s="34"/>
      <c r="L73" s="34">
        <f>+L69+L65+L60+L57+L47+L45+L71</f>
        <v>81535751186.630005</v>
      </c>
      <c r="M73" s="34"/>
      <c r="N73" s="34">
        <f>N71+N69+N65+N60+N57+N47+N45</f>
        <v>14391024700.760002</v>
      </c>
      <c r="O73" s="34"/>
      <c r="P73" s="34">
        <f>P71+P69+P65+P60+P57+P47+P45</f>
        <v>419779750.60000002</v>
      </c>
      <c r="Q73" s="34">
        <f>+Q69+Q65+Q60+Q57+Q47+Q45+Q71</f>
        <v>95506996136.790009</v>
      </c>
      <c r="R73" s="34"/>
      <c r="S73" s="34"/>
      <c r="T73" s="34"/>
      <c r="U73" s="34"/>
      <c r="V73" s="35">
        <f>+V69+V65+V60+V57+V47+V45+V71</f>
        <v>95506996136.790009</v>
      </c>
    </row>
    <row r="74" spans="1:24" s="6" customFormat="1" ht="22.5" customHeight="1">
      <c r="A74" s="27"/>
      <c r="B74" s="36"/>
      <c r="C74" s="37"/>
      <c r="D74" s="37"/>
      <c r="E74" s="37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40"/>
    </row>
    <row r="75" spans="1:24" s="33" customFormat="1" ht="22.5" customHeight="1">
      <c r="A75" s="27">
        <v>61</v>
      </c>
      <c r="B75" s="28"/>
      <c r="C75" s="29" t="s">
        <v>68</v>
      </c>
      <c r="D75" s="29"/>
      <c r="E75" s="29"/>
      <c r="F75" s="30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</row>
    <row r="76" spans="1:24" s="6" customFormat="1" ht="22.5" customHeight="1">
      <c r="A76" s="27">
        <v>62</v>
      </c>
      <c r="B76" s="36"/>
      <c r="C76" s="37"/>
      <c r="D76" s="37" t="s">
        <v>69</v>
      </c>
      <c r="E76" s="37"/>
      <c r="F76" s="38"/>
      <c r="G76" s="39">
        <v>0</v>
      </c>
      <c r="H76" s="39"/>
      <c r="I76" s="39"/>
      <c r="J76" s="39"/>
      <c r="K76" s="39"/>
      <c r="L76" s="39">
        <f>G76+I76-K76</f>
        <v>0</v>
      </c>
      <c r="M76" s="39"/>
      <c r="N76" s="39"/>
      <c r="O76" s="39"/>
      <c r="P76" s="39"/>
      <c r="Q76" s="39">
        <f>L76+N76-P76</f>
        <v>0</v>
      </c>
      <c r="R76" s="39"/>
      <c r="S76" s="39"/>
      <c r="T76" s="39"/>
      <c r="U76" s="39"/>
      <c r="V76" s="40">
        <f>Q76+S76-U76</f>
        <v>0</v>
      </c>
    </row>
    <row r="77" spans="1:24" s="33" customFormat="1" ht="22.5" customHeight="1">
      <c r="A77" s="27">
        <v>63</v>
      </c>
      <c r="B77" s="28"/>
      <c r="C77" s="29"/>
      <c r="D77" s="29"/>
      <c r="E77" s="109" t="s">
        <v>70</v>
      </c>
      <c r="F77" s="110"/>
      <c r="G77" s="34">
        <f>SUM(G76)</f>
        <v>0</v>
      </c>
      <c r="H77" s="34"/>
      <c r="I77" s="34"/>
      <c r="J77" s="34"/>
      <c r="K77" s="34"/>
      <c r="L77" s="34">
        <f t="shared" ref="L77:P77" si="12">SUM(L76)</f>
        <v>0</v>
      </c>
      <c r="M77" s="34"/>
      <c r="N77" s="34">
        <f t="shared" si="12"/>
        <v>0</v>
      </c>
      <c r="O77" s="34"/>
      <c r="P77" s="34">
        <f t="shared" si="12"/>
        <v>0</v>
      </c>
      <c r="Q77" s="34">
        <f>SUM(Q76)</f>
        <v>0</v>
      </c>
      <c r="R77" s="34"/>
      <c r="S77" s="34"/>
      <c r="T77" s="34"/>
      <c r="U77" s="34"/>
      <c r="V77" s="35">
        <f>SUM(V76)</f>
        <v>0</v>
      </c>
    </row>
    <row r="78" spans="1:24" s="6" customFormat="1" ht="22.5" customHeight="1">
      <c r="A78" s="27"/>
      <c r="B78" s="36"/>
      <c r="C78" s="37"/>
      <c r="D78" s="37"/>
      <c r="E78" s="37"/>
      <c r="F78" s="38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40"/>
    </row>
    <row r="79" spans="1:24" s="33" customFormat="1" ht="22.5" customHeight="1">
      <c r="A79" s="27">
        <v>64</v>
      </c>
      <c r="B79" s="28"/>
      <c r="C79" s="29" t="s">
        <v>71</v>
      </c>
      <c r="D79" s="29"/>
      <c r="E79" s="29"/>
      <c r="F79" s="30"/>
      <c r="G79" s="34">
        <f>SUM(G82:G87)</f>
        <v>12150000</v>
      </c>
      <c r="H79" s="34"/>
      <c r="I79" s="34"/>
      <c r="J79" s="34"/>
      <c r="K79" s="34"/>
      <c r="L79" s="34">
        <f>SUM(L82:L87)</f>
        <v>12150000</v>
      </c>
      <c r="M79" s="34"/>
      <c r="N79" s="34">
        <f>SUM(N82:N87)</f>
        <v>918812530</v>
      </c>
      <c r="O79" s="34"/>
      <c r="P79" s="34">
        <f>SUM(P82:P87)</f>
        <v>12150000</v>
      </c>
      <c r="Q79" s="34">
        <f>SUM(Q82:Q87)</f>
        <v>918812530</v>
      </c>
      <c r="R79" s="34"/>
      <c r="S79" s="34"/>
      <c r="T79" s="34"/>
      <c r="U79" s="34"/>
      <c r="V79" s="35"/>
      <c r="X79" s="56"/>
    </row>
    <row r="80" spans="1:24" s="6" customFormat="1" ht="22.5" hidden="1" customHeight="1">
      <c r="A80" s="27">
        <v>80</v>
      </c>
      <c r="B80" s="36"/>
      <c r="C80" s="37"/>
      <c r="D80" s="37" t="s">
        <v>72</v>
      </c>
      <c r="E80" s="37"/>
      <c r="F80" s="38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40"/>
    </row>
    <row r="81" spans="1:28" s="6" customFormat="1" ht="22.5" hidden="1" customHeight="1">
      <c r="A81" s="27">
        <v>81</v>
      </c>
      <c r="B81" s="36"/>
      <c r="C81" s="37"/>
      <c r="D81" s="37" t="s">
        <v>73</v>
      </c>
      <c r="E81" s="37"/>
      <c r="F81" s="38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40"/>
    </row>
    <row r="82" spans="1:28" s="6" customFormat="1" ht="22.5" customHeight="1">
      <c r="A82" s="27">
        <v>65</v>
      </c>
      <c r="B82" s="36"/>
      <c r="C82" s="37"/>
      <c r="D82" s="37" t="s">
        <v>74</v>
      </c>
      <c r="E82" s="37"/>
      <c r="F82" s="38"/>
      <c r="G82" s="39"/>
      <c r="H82" s="39"/>
      <c r="I82" s="39"/>
      <c r="J82" s="39"/>
      <c r="K82" s="39"/>
      <c r="L82" s="39">
        <f t="shared" ref="L82:L85" si="13">G82+I82-K82</f>
        <v>0</v>
      </c>
      <c r="M82" s="39"/>
      <c r="N82" s="39"/>
      <c r="O82" s="39"/>
      <c r="P82" s="39"/>
      <c r="Q82" s="39">
        <f t="shared" ref="Q82:Q85" si="14">L82+N82-P82</f>
        <v>0</v>
      </c>
      <c r="R82" s="39"/>
      <c r="S82" s="39"/>
      <c r="T82" s="39"/>
      <c r="U82" s="39"/>
      <c r="V82" s="40"/>
    </row>
    <row r="83" spans="1:28" s="6" customFormat="1" ht="22.5" customHeight="1">
      <c r="A83" s="27">
        <v>66</v>
      </c>
      <c r="B83" s="36"/>
      <c r="C83" s="37"/>
      <c r="D83" s="37" t="s">
        <v>73</v>
      </c>
      <c r="E83" s="37"/>
      <c r="F83" s="38"/>
      <c r="G83" s="39"/>
      <c r="H83" s="39"/>
      <c r="I83" s="39"/>
      <c r="J83" s="39"/>
      <c r="K83" s="39"/>
      <c r="L83" s="39">
        <f t="shared" si="13"/>
        <v>0</v>
      </c>
      <c r="M83" s="39"/>
      <c r="N83" s="39"/>
      <c r="O83" s="39"/>
      <c r="P83" s="39"/>
      <c r="Q83" s="39">
        <f t="shared" si="14"/>
        <v>0</v>
      </c>
      <c r="R83" s="39"/>
      <c r="S83" s="39"/>
      <c r="T83" s="39"/>
      <c r="U83" s="39"/>
      <c r="V83" s="40"/>
    </row>
    <row r="84" spans="1:28" s="6" customFormat="1" ht="22.5" customHeight="1">
      <c r="A84" s="27">
        <v>67</v>
      </c>
      <c r="B84" s="36"/>
      <c r="C84" s="37"/>
      <c r="D84" s="37" t="s">
        <v>75</v>
      </c>
      <c r="E84" s="37"/>
      <c r="F84" s="38"/>
      <c r="G84" s="39"/>
      <c r="H84" s="39"/>
      <c r="I84" s="39"/>
      <c r="J84" s="39"/>
      <c r="K84" s="39"/>
      <c r="L84" s="39">
        <f t="shared" si="13"/>
        <v>0</v>
      </c>
      <c r="M84" s="39"/>
      <c r="N84" s="39"/>
      <c r="O84" s="39"/>
      <c r="P84" s="39"/>
      <c r="Q84" s="39">
        <f t="shared" si="14"/>
        <v>0</v>
      </c>
      <c r="R84" s="39"/>
      <c r="S84" s="39"/>
      <c r="T84" s="39"/>
      <c r="U84" s="39"/>
      <c r="V84" s="40"/>
    </row>
    <row r="85" spans="1:28" s="6" customFormat="1" ht="22.5" customHeight="1">
      <c r="A85" s="27">
        <v>68</v>
      </c>
      <c r="B85" s="36"/>
      <c r="C85" s="37"/>
      <c r="D85" s="37" t="s">
        <v>76</v>
      </c>
      <c r="E85" s="37"/>
      <c r="F85" s="38"/>
      <c r="G85" s="39"/>
      <c r="H85" s="39"/>
      <c r="I85" s="39"/>
      <c r="J85" s="39"/>
      <c r="K85" s="39"/>
      <c r="L85" s="39">
        <f t="shared" si="13"/>
        <v>0</v>
      </c>
      <c r="M85" s="39"/>
      <c r="N85" s="39">
        <f>'[1]ASET LAINNYA'!AH13</f>
        <v>48135000</v>
      </c>
      <c r="O85" s="39"/>
      <c r="P85" s="39"/>
      <c r="Q85" s="39">
        <f t="shared" si="14"/>
        <v>48135000</v>
      </c>
      <c r="R85" s="39"/>
      <c r="S85" s="39"/>
      <c r="T85" s="39"/>
      <c r="U85" s="39"/>
      <c r="V85" s="40"/>
    </row>
    <row r="86" spans="1:28" s="6" customFormat="1" ht="22.5" customHeight="1">
      <c r="A86" s="27">
        <v>69</v>
      </c>
      <c r="B86" s="36"/>
      <c r="C86" s="37"/>
      <c r="D86" s="37" t="s">
        <v>77</v>
      </c>
      <c r="E86" s="37"/>
      <c r="F86" s="38"/>
      <c r="G86" s="39">
        <v>12150000</v>
      </c>
      <c r="H86" s="39"/>
      <c r="I86" s="39"/>
      <c r="J86" s="39"/>
      <c r="K86" s="39"/>
      <c r="L86" s="39">
        <f>G86+I86-K86</f>
        <v>12150000</v>
      </c>
      <c r="M86" s="39"/>
      <c r="N86" s="39">
        <f>'[1]ASET LAINNYA'!R50-'[1]ASET LAINNYA'!R13</f>
        <v>880304530</v>
      </c>
      <c r="O86" s="39"/>
      <c r="P86" s="39">
        <f>'[1]ASET LAINNYA'!AF50</f>
        <v>12150000</v>
      </c>
      <c r="Q86" s="39">
        <f>L86+N86-P86</f>
        <v>880304530</v>
      </c>
      <c r="R86" s="39"/>
      <c r="S86" s="39"/>
      <c r="T86" s="39"/>
      <c r="U86" s="39"/>
      <c r="V86" s="40"/>
      <c r="X86" s="41"/>
    </row>
    <row r="87" spans="1:28" s="6" customFormat="1" ht="22.5" customHeight="1">
      <c r="A87" s="27">
        <v>70</v>
      </c>
      <c r="B87" s="36"/>
      <c r="C87" s="37"/>
      <c r="D87" s="37" t="s">
        <v>78</v>
      </c>
      <c r="E87" s="37"/>
      <c r="F87" s="38"/>
      <c r="G87" s="39"/>
      <c r="H87" s="39"/>
      <c r="I87" s="39"/>
      <c r="J87" s="39"/>
      <c r="K87" s="39"/>
      <c r="L87" s="39">
        <f>G87+I87-K87</f>
        <v>0</v>
      </c>
      <c r="M87" s="39"/>
      <c r="N87" s="39">
        <v>-9627000</v>
      </c>
      <c r="O87" s="39"/>
      <c r="P87" s="39">
        <v>0</v>
      </c>
      <c r="Q87" s="39">
        <f>L87+N87-P87</f>
        <v>-9627000</v>
      </c>
      <c r="R87" s="39"/>
      <c r="S87" s="39"/>
      <c r="T87" s="39"/>
      <c r="U87" s="39"/>
      <c r="V87" s="40">
        <f>Q87+S87-U87</f>
        <v>-9627000</v>
      </c>
    </row>
    <row r="88" spans="1:28" s="33" customFormat="1" ht="22.5" customHeight="1">
      <c r="A88" s="27">
        <v>71</v>
      </c>
      <c r="B88" s="28"/>
      <c r="C88" s="29"/>
      <c r="D88" s="29"/>
      <c r="E88" s="109" t="s">
        <v>79</v>
      </c>
      <c r="F88" s="110"/>
      <c r="G88" s="34">
        <f>SUM(G86:G87)</f>
        <v>12150000</v>
      </c>
      <c r="H88" s="34"/>
      <c r="I88" s="34"/>
      <c r="J88" s="34"/>
      <c r="K88" s="34"/>
      <c r="L88" s="34">
        <f>SUM(L86:L87)</f>
        <v>12150000</v>
      </c>
      <c r="M88" s="34">
        <f t="shared" ref="M88" si="15">SUM(M86:M87)</f>
        <v>0</v>
      </c>
      <c r="N88" s="34">
        <f>N79</f>
        <v>918812530</v>
      </c>
      <c r="O88" s="34">
        <f t="shared" ref="O88:Q88" si="16">O79</f>
        <v>0</v>
      </c>
      <c r="P88" s="34">
        <f t="shared" si="16"/>
        <v>12150000</v>
      </c>
      <c r="Q88" s="34">
        <f t="shared" si="16"/>
        <v>918812530</v>
      </c>
      <c r="R88" s="34"/>
      <c r="S88" s="34"/>
      <c r="T88" s="34"/>
      <c r="U88" s="34"/>
      <c r="V88" s="35">
        <f>SUM(V86:V87)</f>
        <v>-9627000</v>
      </c>
    </row>
    <row r="89" spans="1:28" s="33" customFormat="1" ht="22.5" customHeight="1">
      <c r="A89" s="27"/>
      <c r="B89" s="28"/>
      <c r="C89" s="29"/>
      <c r="D89" s="29"/>
      <c r="E89" s="29"/>
      <c r="F89" s="30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</row>
    <row r="90" spans="1:28" s="33" customFormat="1" ht="22.5" customHeight="1">
      <c r="A90" s="27">
        <v>72</v>
      </c>
      <c r="B90" s="28"/>
      <c r="C90" s="29"/>
      <c r="D90" s="29"/>
      <c r="E90" s="109" t="s">
        <v>80</v>
      </c>
      <c r="F90" s="110"/>
      <c r="G90" s="34">
        <f>+G33+G42+G73+G77+G88</f>
        <v>100547431591.88</v>
      </c>
      <c r="H90" s="34"/>
      <c r="I90" s="34"/>
      <c r="J90" s="34"/>
      <c r="K90" s="34"/>
      <c r="L90" s="34">
        <f>+L33+L42+L73+L77+L88</f>
        <v>99863559226.880005</v>
      </c>
      <c r="M90" s="34">
        <f t="shared" ref="M90:Q90" si="17">+M33+M42+M73+M77+M88</f>
        <v>0</v>
      </c>
      <c r="N90" s="34">
        <f t="shared" si="17"/>
        <v>46902745240.960007</v>
      </c>
      <c r="O90" s="34">
        <f t="shared" si="17"/>
        <v>0</v>
      </c>
      <c r="P90" s="34">
        <f t="shared" si="17"/>
        <v>39048286882.599998</v>
      </c>
      <c r="Q90" s="34">
        <f t="shared" si="17"/>
        <v>107718017585.24001</v>
      </c>
      <c r="R90" s="34"/>
      <c r="S90" s="34"/>
      <c r="T90" s="34"/>
      <c r="U90" s="34"/>
      <c r="V90" s="35" t="e">
        <f>+V33+V42+V73+V77+V88</f>
        <v>#REF!</v>
      </c>
    </row>
    <row r="91" spans="1:28" s="33" customFormat="1" ht="22.5" customHeight="1">
      <c r="A91" s="27"/>
      <c r="B91" s="28"/>
      <c r="C91" s="29"/>
      <c r="D91" s="29"/>
      <c r="E91" s="29"/>
      <c r="F91" s="30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</row>
    <row r="92" spans="1:28" s="33" customFormat="1" ht="22.5" customHeight="1">
      <c r="A92" s="27">
        <v>73</v>
      </c>
      <c r="B92" s="28"/>
      <c r="C92" s="29" t="s">
        <v>81</v>
      </c>
      <c r="D92" s="29"/>
      <c r="E92" s="29"/>
      <c r="F92" s="30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5"/>
    </row>
    <row r="93" spans="1:28" s="33" customFormat="1" ht="22.5" customHeight="1">
      <c r="A93" s="27">
        <v>74</v>
      </c>
      <c r="B93" s="28"/>
      <c r="C93" s="29" t="s">
        <v>82</v>
      </c>
      <c r="D93" s="29"/>
      <c r="E93" s="29"/>
      <c r="F93" s="30"/>
      <c r="G93" s="34">
        <f t="shared" ref="G93:L93" si="18">SUM(G98:G99)</f>
        <v>1704117550</v>
      </c>
      <c r="H93" s="34"/>
      <c r="I93" s="34"/>
      <c r="J93" s="34"/>
      <c r="K93" s="34"/>
      <c r="L93" s="34">
        <f t="shared" si="18"/>
        <v>1704117550</v>
      </c>
      <c r="M93" s="34"/>
      <c r="N93" s="34">
        <f>SUM(N98:N99)</f>
        <v>1704117550</v>
      </c>
      <c r="O93" s="34"/>
      <c r="P93" s="34">
        <f>SUM(P98:P99)</f>
        <v>457295179</v>
      </c>
      <c r="Q93" s="34">
        <f>SUM(Q98:Q99)</f>
        <v>457295179</v>
      </c>
      <c r="R93" s="34"/>
      <c r="S93" s="34"/>
      <c r="T93" s="34"/>
      <c r="U93" s="34"/>
      <c r="V93" s="35">
        <f>SUM(V98:V99)</f>
        <v>457295179</v>
      </c>
      <c r="Y93" s="57"/>
      <c r="Z93" s="57"/>
      <c r="AA93" s="57"/>
      <c r="AB93" s="57"/>
    </row>
    <row r="94" spans="1:28" s="6" customFormat="1" ht="22.5" customHeight="1">
      <c r="A94" s="27">
        <v>75</v>
      </c>
      <c r="B94" s="36"/>
      <c r="C94" s="37"/>
      <c r="D94" s="6" t="s">
        <v>83</v>
      </c>
      <c r="E94" s="37"/>
      <c r="F94" s="38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>
        <f t="shared" ref="Q94:Q99" si="19">+L94+P94-N94</f>
        <v>0</v>
      </c>
      <c r="R94" s="39"/>
      <c r="S94" s="39"/>
      <c r="T94" s="39"/>
      <c r="U94" s="39"/>
      <c r="V94" s="40"/>
      <c r="Y94" s="58"/>
      <c r="Z94" s="58"/>
      <c r="AA94" s="58"/>
      <c r="AB94" s="58"/>
    </row>
    <row r="95" spans="1:28" s="6" customFormat="1" ht="22.5" customHeight="1">
      <c r="A95" s="27">
        <v>76</v>
      </c>
      <c r="B95" s="36"/>
      <c r="C95" s="37"/>
      <c r="D95" s="6" t="s">
        <v>84</v>
      </c>
      <c r="E95" s="37"/>
      <c r="F95" s="38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>
        <f t="shared" si="19"/>
        <v>0</v>
      </c>
      <c r="R95" s="39"/>
      <c r="S95" s="39"/>
      <c r="T95" s="39"/>
      <c r="U95" s="39"/>
      <c r="V95" s="40"/>
      <c r="Y95" s="58"/>
      <c r="Z95" s="58"/>
      <c r="AA95" s="58"/>
      <c r="AB95" s="58"/>
    </row>
    <row r="96" spans="1:28" s="6" customFormat="1" ht="22.5" customHeight="1">
      <c r="A96" s="27">
        <v>77</v>
      </c>
      <c r="B96" s="36"/>
      <c r="C96" s="37"/>
      <c r="D96" s="6" t="s">
        <v>85</v>
      </c>
      <c r="E96" s="37"/>
      <c r="F96" s="38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>
        <f t="shared" si="19"/>
        <v>0</v>
      </c>
      <c r="R96" s="39"/>
      <c r="S96" s="39"/>
      <c r="T96" s="39"/>
      <c r="U96" s="39"/>
      <c r="V96" s="40"/>
      <c r="Y96" s="58"/>
      <c r="Z96" s="58"/>
      <c r="AA96" s="58"/>
      <c r="AB96" s="58"/>
    </row>
    <row r="97" spans="1:28" s="6" customFormat="1" ht="22.5" customHeight="1">
      <c r="A97" s="27">
        <v>78</v>
      </c>
      <c r="B97" s="36"/>
      <c r="C97" s="37"/>
      <c r="D97" s="6" t="s">
        <v>86</v>
      </c>
      <c r="E97" s="37"/>
      <c r="F97" s="38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>
        <f t="shared" si="19"/>
        <v>0</v>
      </c>
      <c r="R97" s="39"/>
      <c r="S97" s="39"/>
      <c r="T97" s="39"/>
      <c r="U97" s="39"/>
      <c r="V97" s="40"/>
      <c r="Y97" s="58"/>
      <c r="Z97" s="58"/>
      <c r="AA97" s="58"/>
      <c r="AB97" s="58"/>
    </row>
    <row r="98" spans="1:28" s="6" customFormat="1" ht="22.5" customHeight="1">
      <c r="A98" s="27">
        <v>79</v>
      </c>
      <c r="B98" s="36"/>
      <c r="C98" s="37"/>
      <c r="D98" s="6" t="s">
        <v>87</v>
      </c>
      <c r="E98" s="37"/>
      <c r="F98" s="38"/>
      <c r="G98" s="39">
        <v>1704117550</v>
      </c>
      <c r="H98" s="39"/>
      <c r="I98" s="39"/>
      <c r="J98" s="39"/>
      <c r="K98" s="39"/>
      <c r="L98" s="39">
        <f>+G98+K98-I98</f>
        <v>1704117550</v>
      </c>
      <c r="M98" s="39"/>
      <c r="N98" s="39">
        <v>1704117550</v>
      </c>
      <c r="O98" s="39"/>
      <c r="P98" s="39">
        <f>'[1]BEBAN JASA'!K46</f>
        <v>457295179</v>
      </c>
      <c r="Q98" s="39">
        <f>+L98+P98-N98</f>
        <v>457295179</v>
      </c>
      <c r="R98" s="39"/>
      <c r="S98" s="39"/>
      <c r="T98" s="39"/>
      <c r="U98" s="39"/>
      <c r="V98" s="40">
        <f>+Q98+U98-S98</f>
        <v>457295179</v>
      </c>
      <c r="Y98" s="58"/>
      <c r="Z98" s="58"/>
      <c r="AA98" s="58"/>
      <c r="AB98" s="58"/>
    </row>
    <row r="99" spans="1:28" s="6" customFormat="1" ht="22.5" customHeight="1">
      <c r="A99" s="27">
        <v>80</v>
      </c>
      <c r="B99" s="36"/>
      <c r="C99" s="37"/>
      <c r="D99" s="6" t="s">
        <v>88</v>
      </c>
      <c r="E99" s="37"/>
      <c r="F99" s="38"/>
      <c r="G99" s="39"/>
      <c r="H99" s="39"/>
      <c r="I99" s="39"/>
      <c r="J99" s="39"/>
      <c r="K99" s="39"/>
      <c r="L99" s="39">
        <f>G99-I99+K99</f>
        <v>0</v>
      </c>
      <c r="M99" s="39"/>
      <c r="N99" s="39">
        <f>L99</f>
        <v>0</v>
      </c>
      <c r="O99" s="39"/>
      <c r="P99" s="39"/>
      <c r="Q99" s="39">
        <f t="shared" si="19"/>
        <v>0</v>
      </c>
      <c r="R99" s="39"/>
      <c r="S99" s="39"/>
      <c r="T99" s="39"/>
      <c r="U99" s="39"/>
      <c r="V99" s="40">
        <f>Q99-S99+U99</f>
        <v>0</v>
      </c>
      <c r="Y99" s="58"/>
      <c r="Z99" s="58"/>
      <c r="AA99" s="58"/>
      <c r="AB99" s="58"/>
    </row>
    <row r="100" spans="1:28" s="33" customFormat="1" ht="22.5" hidden="1" customHeight="1">
      <c r="A100" s="27">
        <v>98</v>
      </c>
      <c r="B100" s="28"/>
      <c r="C100" s="29" t="s">
        <v>89</v>
      </c>
      <c r="D100" s="29"/>
      <c r="F100" s="30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Y100" s="57"/>
      <c r="Z100" s="57"/>
      <c r="AA100" s="57"/>
      <c r="AB100" s="57"/>
    </row>
    <row r="101" spans="1:28" s="6" customFormat="1" ht="22.5" hidden="1" customHeight="1">
      <c r="A101" s="27">
        <v>99</v>
      </c>
      <c r="B101" s="36"/>
      <c r="C101" s="37"/>
      <c r="D101" s="37" t="s">
        <v>90</v>
      </c>
      <c r="F101" s="38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40"/>
      <c r="Y101" s="58"/>
      <c r="Z101" s="58"/>
      <c r="AA101" s="58"/>
      <c r="AB101" s="58"/>
    </row>
    <row r="102" spans="1:28" s="6" customFormat="1" ht="22.5" hidden="1" customHeight="1">
      <c r="A102" s="27">
        <v>100</v>
      </c>
      <c r="B102" s="36"/>
      <c r="C102" s="37"/>
      <c r="D102" s="37" t="s">
        <v>91</v>
      </c>
      <c r="E102" s="37"/>
      <c r="F102" s="38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40"/>
      <c r="Y102" s="58"/>
      <c r="Z102" s="58"/>
      <c r="AA102" s="58"/>
      <c r="AB102" s="58"/>
    </row>
    <row r="103" spans="1:28" s="6" customFormat="1" ht="22.5" hidden="1" customHeight="1">
      <c r="A103" s="27">
        <v>101</v>
      </c>
      <c r="B103" s="36"/>
      <c r="C103" s="37"/>
      <c r="D103" s="6" t="s">
        <v>92</v>
      </c>
      <c r="F103" s="38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40"/>
      <c r="Y103" s="58"/>
      <c r="Z103" s="58"/>
      <c r="AA103" s="58"/>
      <c r="AB103" s="58"/>
    </row>
    <row r="104" spans="1:28" s="6" customFormat="1" ht="22.5" hidden="1" customHeight="1">
      <c r="A104" s="27">
        <v>102</v>
      </c>
      <c r="B104" s="36"/>
      <c r="C104" s="37"/>
      <c r="D104" s="37" t="s">
        <v>93</v>
      </c>
      <c r="F104" s="38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40"/>
      <c r="Y104" s="58"/>
      <c r="Z104" s="58"/>
      <c r="AA104" s="58"/>
      <c r="AB104" s="58"/>
    </row>
    <row r="105" spans="1:28" s="33" customFormat="1" ht="22.5" hidden="1" customHeight="1">
      <c r="A105" s="27">
        <v>103</v>
      </c>
      <c r="B105" s="28"/>
      <c r="C105" s="29"/>
      <c r="D105" s="29"/>
      <c r="E105" s="29"/>
      <c r="F105" s="59" t="s">
        <v>94</v>
      </c>
      <c r="G105" s="34">
        <f>SUM(G101:G104)</f>
        <v>0</v>
      </c>
      <c r="H105" s="34"/>
      <c r="I105" s="34"/>
      <c r="J105" s="34"/>
      <c r="K105" s="34"/>
      <c r="L105" s="34">
        <f t="shared" ref="L105:Q105" si="20">SUM(L101:L104)</f>
        <v>0</v>
      </c>
      <c r="M105" s="34"/>
      <c r="N105" s="34">
        <f t="shared" si="20"/>
        <v>0</v>
      </c>
      <c r="O105" s="34"/>
      <c r="P105" s="34">
        <f t="shared" si="20"/>
        <v>0</v>
      </c>
      <c r="Q105" s="34">
        <f t="shared" si="20"/>
        <v>0</v>
      </c>
      <c r="R105" s="34"/>
      <c r="S105" s="34"/>
      <c r="T105" s="34"/>
      <c r="U105" s="34"/>
      <c r="V105" s="35"/>
      <c r="Y105" s="57"/>
      <c r="Z105" s="57"/>
      <c r="AA105" s="57"/>
      <c r="AB105" s="57"/>
    </row>
    <row r="106" spans="1:28" s="6" customFormat="1" ht="22.5" hidden="1" customHeight="1">
      <c r="A106" s="27">
        <v>104</v>
      </c>
      <c r="B106" s="36"/>
      <c r="C106" s="37"/>
      <c r="D106" s="37"/>
      <c r="E106" s="37"/>
      <c r="F106" s="60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40"/>
      <c r="Y106" s="58"/>
      <c r="Z106" s="58"/>
      <c r="AA106" s="58"/>
      <c r="AB106" s="58"/>
    </row>
    <row r="107" spans="1:28" s="33" customFormat="1" ht="22.5" customHeight="1">
      <c r="A107" s="27">
        <v>81</v>
      </c>
      <c r="B107" s="28"/>
      <c r="C107" s="29"/>
      <c r="D107" s="29"/>
      <c r="E107" s="109" t="s">
        <v>95</v>
      </c>
      <c r="F107" s="110"/>
      <c r="G107" s="34">
        <f>+G93+G100</f>
        <v>1704117550</v>
      </c>
      <c r="H107" s="34"/>
      <c r="I107" s="34"/>
      <c r="J107" s="34"/>
      <c r="K107" s="34"/>
      <c r="L107" s="34">
        <f>+L93+L100</f>
        <v>1704117550</v>
      </c>
      <c r="M107" s="34"/>
      <c r="N107" s="34">
        <f>N100+N93</f>
        <v>1704117550</v>
      </c>
      <c r="O107" s="34"/>
      <c r="P107" s="34">
        <f>P100+P93</f>
        <v>457295179</v>
      </c>
      <c r="Q107" s="34">
        <f>+Q93+Q100</f>
        <v>457295179</v>
      </c>
      <c r="R107" s="34"/>
      <c r="S107" s="34"/>
      <c r="T107" s="34"/>
      <c r="U107" s="34"/>
      <c r="V107" s="35">
        <f>+V93+V100</f>
        <v>457295179</v>
      </c>
    </row>
    <row r="108" spans="1:28" s="33" customFormat="1" ht="22.5" customHeight="1">
      <c r="A108" s="27"/>
      <c r="B108" s="61"/>
      <c r="C108" s="62"/>
      <c r="D108" s="62"/>
      <c r="E108" s="63"/>
      <c r="F108" s="64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6"/>
    </row>
    <row r="109" spans="1:28" s="33" customFormat="1" ht="22.5" customHeight="1">
      <c r="A109" s="27">
        <v>82</v>
      </c>
      <c r="B109" s="61"/>
      <c r="C109" s="62" t="s">
        <v>89</v>
      </c>
      <c r="D109" s="62"/>
      <c r="E109" s="63"/>
      <c r="F109" s="64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6"/>
    </row>
    <row r="110" spans="1:28" s="6" customFormat="1" ht="22.5" customHeight="1">
      <c r="A110" s="27">
        <v>83</v>
      </c>
      <c r="B110" s="46"/>
      <c r="C110" s="47"/>
      <c r="D110" s="47" t="s">
        <v>96</v>
      </c>
      <c r="E110" s="67"/>
      <c r="F110" s="68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69"/>
    </row>
    <row r="111" spans="1:28" s="6" customFormat="1" ht="22.5" customHeight="1">
      <c r="A111" s="27">
        <v>84</v>
      </c>
      <c r="B111" s="46"/>
      <c r="C111" s="47"/>
      <c r="D111" s="47" t="s">
        <v>97</v>
      </c>
      <c r="E111" s="67"/>
      <c r="F111" s="68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69"/>
    </row>
    <row r="112" spans="1:28" s="6" customFormat="1" ht="22.5" customHeight="1">
      <c r="A112" s="27">
        <v>85</v>
      </c>
      <c r="B112" s="46"/>
      <c r="C112" s="47"/>
      <c r="D112" s="47" t="s">
        <v>93</v>
      </c>
      <c r="E112" s="67"/>
      <c r="F112" s="68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69"/>
    </row>
    <row r="113" spans="1:25" s="6" customFormat="1" ht="22.5" customHeight="1">
      <c r="A113" s="27">
        <v>86</v>
      </c>
      <c r="B113" s="46"/>
      <c r="C113" s="47"/>
      <c r="D113" s="47"/>
      <c r="E113" s="111" t="s">
        <v>98</v>
      </c>
      <c r="F113" s="112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69"/>
    </row>
    <row r="114" spans="1:25" s="6" customFormat="1" ht="22.5" customHeight="1">
      <c r="A114" s="27"/>
      <c r="B114" s="46"/>
      <c r="C114" s="47"/>
      <c r="D114" s="47"/>
      <c r="E114" s="23"/>
      <c r="F114" s="24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69"/>
    </row>
    <row r="115" spans="1:25" s="6" customFormat="1" ht="22.5" customHeight="1">
      <c r="A115" s="27">
        <v>87</v>
      </c>
      <c r="B115" s="46"/>
      <c r="C115" s="47"/>
      <c r="D115" s="47"/>
      <c r="E115" s="109" t="s">
        <v>99</v>
      </c>
      <c r="F115" s="110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69"/>
    </row>
    <row r="116" spans="1:25" s="33" customFormat="1" ht="22.5" customHeight="1">
      <c r="A116" s="27"/>
      <c r="B116" s="61"/>
      <c r="C116" s="62"/>
      <c r="D116" s="62"/>
      <c r="E116" s="63"/>
      <c r="F116" s="64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6"/>
    </row>
    <row r="117" spans="1:25" s="33" customFormat="1" ht="22.5" customHeight="1">
      <c r="A117" s="27">
        <v>88</v>
      </c>
      <c r="B117" s="61"/>
      <c r="C117" s="62" t="s">
        <v>100</v>
      </c>
      <c r="D117" s="62"/>
      <c r="E117" s="62"/>
      <c r="F117" s="70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6"/>
    </row>
    <row r="118" spans="1:25" s="33" customFormat="1" ht="22.5" customHeight="1">
      <c r="A118" s="27">
        <v>89</v>
      </c>
      <c r="B118" s="28"/>
      <c r="C118" s="29" t="s">
        <v>100</v>
      </c>
      <c r="D118" s="29"/>
      <c r="E118" s="29"/>
      <c r="F118" s="30"/>
      <c r="G118" s="34">
        <f>SUM(G119:G131)</f>
        <v>45536570605.880005</v>
      </c>
      <c r="H118" s="34"/>
      <c r="I118" s="34"/>
      <c r="J118" s="34"/>
      <c r="K118" s="34"/>
      <c r="L118" s="34">
        <f>SUM(L119:L131)</f>
        <v>44852698240.880005</v>
      </c>
      <c r="M118" s="34">
        <f t="shared" ref="M118:P118" si="21">SUM(M119:M131)</f>
        <v>0</v>
      </c>
      <c r="N118" s="34">
        <f t="shared" si="21"/>
        <v>7892279608.6000004</v>
      </c>
      <c r="O118" s="34">
        <f t="shared" si="21"/>
        <v>0</v>
      </c>
      <c r="P118" s="34">
        <f t="shared" si="21"/>
        <v>21788720331.960003</v>
      </c>
      <c r="Q118" s="34">
        <f>SUM(Q119:Q131)</f>
        <v>16697572258.240005</v>
      </c>
      <c r="R118" s="34"/>
      <c r="S118" s="34"/>
      <c r="T118" s="34"/>
      <c r="U118" s="34"/>
      <c r="V118" s="35">
        <f>SUM(V119:V124)</f>
        <v>-79789088408.550003</v>
      </c>
      <c r="W118" s="71"/>
    </row>
    <row r="119" spans="1:25" s="6" customFormat="1" ht="22.5" customHeight="1">
      <c r="A119" s="27"/>
      <c r="B119" s="36"/>
      <c r="C119" s="37"/>
      <c r="D119" s="37"/>
      <c r="E119" s="37" t="s">
        <v>101</v>
      </c>
      <c r="F119" s="38"/>
      <c r="G119" s="39">
        <f>10687227100-53306743436</f>
        <v>-42619516336</v>
      </c>
      <c r="H119" s="39"/>
      <c r="I119" s="39"/>
      <c r="J119" s="39"/>
      <c r="K119" s="39"/>
      <c r="L119" s="39">
        <f>+G119+K119-I119</f>
        <v>-42619516336</v>
      </c>
      <c r="M119" s="39"/>
      <c r="N119" s="39">
        <f>P19</f>
        <v>0</v>
      </c>
      <c r="O119" s="39"/>
      <c r="P119" s="39"/>
      <c r="Q119" s="39">
        <f>'[1]LRA SBLM KONVERSI'!D58+NERACA!Q16</f>
        <v>-84671083042</v>
      </c>
      <c r="R119" s="39"/>
      <c r="S119" s="39"/>
      <c r="T119" s="39"/>
      <c r="U119" s="39"/>
      <c r="V119" s="40">
        <f>+Q119+U119-S119</f>
        <v>-84671083042</v>
      </c>
      <c r="W119" s="72"/>
      <c r="X119" s="72"/>
      <c r="Y119" s="72"/>
    </row>
    <row r="120" spans="1:25" s="6" customFormat="1" ht="22.5" customHeight="1">
      <c r="A120" s="27"/>
      <c r="B120" s="36"/>
      <c r="C120" s="37"/>
      <c r="D120" s="37"/>
      <c r="E120" s="37" t="s">
        <v>102</v>
      </c>
      <c r="F120" s="38"/>
      <c r="G120" s="39"/>
      <c r="H120" s="39"/>
      <c r="I120" s="39"/>
      <c r="J120" s="39"/>
      <c r="K120" s="39"/>
      <c r="L120" s="39">
        <f>G120-SUM(I120:I120)+SUM(K120:K120)</f>
        <v>0</v>
      </c>
      <c r="M120" s="39"/>
      <c r="N120" s="39"/>
      <c r="O120" s="39"/>
      <c r="P120" s="39"/>
      <c r="Q120" s="39">
        <f>L120-SUM(N120:N120)+SUM(P120:P120)</f>
        <v>0</v>
      </c>
      <c r="R120" s="39"/>
      <c r="S120" s="39"/>
      <c r="T120" s="39"/>
      <c r="U120" s="39"/>
      <c r="V120" s="40">
        <f>Q120-SUM(S120:S120)+SUM(U120:U120)</f>
        <v>0</v>
      </c>
    </row>
    <row r="121" spans="1:25" s="6" customFormat="1" ht="22.5" customHeight="1">
      <c r="A121" s="27"/>
      <c r="B121" s="36"/>
      <c r="C121" s="37"/>
      <c r="D121" s="37"/>
      <c r="E121" s="37" t="s">
        <v>103</v>
      </c>
      <c r="F121" s="38"/>
      <c r="G121" s="39">
        <v>0</v>
      </c>
      <c r="H121" s="39"/>
      <c r="I121" s="39"/>
      <c r="J121" s="39"/>
      <c r="K121" s="39"/>
      <c r="L121" s="39">
        <f>+G121+K121-I121</f>
        <v>0</v>
      </c>
      <c r="M121" s="39"/>
      <c r="N121" s="39"/>
      <c r="O121" s="39"/>
      <c r="P121" s="39"/>
      <c r="Q121" s="39">
        <f>+L121+P121-N121</f>
        <v>0</v>
      </c>
      <c r="R121" s="39"/>
      <c r="S121" s="39"/>
      <c r="T121" s="39"/>
      <c r="U121" s="39"/>
      <c r="V121" s="40">
        <f>+Q121+U121-S121</f>
        <v>0</v>
      </c>
      <c r="W121" s="73"/>
    </row>
    <row r="122" spans="1:25" s="6" customFormat="1" ht="22.5" customHeight="1">
      <c r="A122" s="27"/>
      <c r="B122" s="36"/>
      <c r="C122" s="37"/>
      <c r="D122" s="37"/>
      <c r="E122" s="37" t="s">
        <v>104</v>
      </c>
      <c r="F122" s="38"/>
      <c r="G122" s="39">
        <v>3923785136.25</v>
      </c>
      <c r="H122" s="39"/>
      <c r="I122" s="39"/>
      <c r="J122" s="39"/>
      <c r="K122" s="39"/>
      <c r="L122" s="39">
        <f>G122-SUM(I122:I122)+K122</f>
        <v>3923785136.25</v>
      </c>
      <c r="M122" s="39"/>
      <c r="N122" s="39">
        <f>P24</f>
        <v>3298408875</v>
      </c>
      <c r="O122" s="39"/>
      <c r="P122" s="39">
        <f>N24</f>
        <v>925300926</v>
      </c>
      <c r="Q122" s="39">
        <f>L122-SUM(N122:N122)+P122</f>
        <v>1550677187.25</v>
      </c>
      <c r="R122" s="39"/>
      <c r="S122" s="39"/>
      <c r="T122" s="39"/>
      <c r="U122" s="39"/>
      <c r="V122" s="40">
        <f>Q122-SUM(S122:S122)+U122</f>
        <v>1550677187.25</v>
      </c>
    </row>
    <row r="123" spans="1:25" s="6" customFormat="1" ht="22.5" customHeight="1">
      <c r="A123" s="27"/>
      <c r="B123" s="36"/>
      <c r="C123" s="37"/>
      <c r="D123" s="37"/>
      <c r="E123" s="37" t="s">
        <v>105</v>
      </c>
      <c r="F123" s="38"/>
      <c r="G123" s="39">
        <v>3645485679</v>
      </c>
      <c r="H123" s="39"/>
      <c r="I123" s="39"/>
      <c r="J123" s="39"/>
      <c r="K123" s="39"/>
      <c r="L123" s="39">
        <f>G123-SUM(I123:I123)+K123</f>
        <v>3645485679</v>
      </c>
      <c r="M123" s="39"/>
      <c r="N123" s="39">
        <f>P31</f>
        <v>3645485679</v>
      </c>
      <c r="O123" s="39"/>
      <c r="P123" s="39">
        <f>N31</f>
        <v>3788612625.1999998</v>
      </c>
      <c r="Q123" s="39">
        <f>L123-N123+SUM(P123:P123)</f>
        <v>3788612625.1999998</v>
      </c>
      <c r="R123" s="39"/>
      <c r="S123" s="39"/>
      <c r="T123" s="39"/>
      <c r="U123" s="39"/>
      <c r="V123" s="40">
        <f>Q123-S123+SUM(U123:U123)</f>
        <v>3788612625.1999998</v>
      </c>
    </row>
    <row r="124" spans="1:25" s="6" customFormat="1" ht="37.5" customHeight="1">
      <c r="A124" s="27"/>
      <c r="B124" s="36"/>
      <c r="C124" s="37"/>
      <c r="D124" s="37"/>
      <c r="E124" s="113" t="s">
        <v>106</v>
      </c>
      <c r="F124" s="114"/>
      <c r="G124" s="39">
        <v>-1704117550</v>
      </c>
      <c r="H124" s="39"/>
      <c r="I124" s="39"/>
      <c r="J124" s="39"/>
      <c r="K124" s="39"/>
      <c r="L124" s="39">
        <f>G124-I124+SUM(K124:K124)</f>
        <v>-1704117550</v>
      </c>
      <c r="M124" s="39"/>
      <c r="N124" s="39">
        <f>P98</f>
        <v>457295179</v>
      </c>
      <c r="O124" s="39"/>
      <c r="P124" s="39">
        <f>L98</f>
        <v>1704117550</v>
      </c>
      <c r="Q124" s="39">
        <f>L124-N124+SUM(P124:P124)</f>
        <v>-457295179</v>
      </c>
      <c r="R124" s="39"/>
      <c r="S124" s="39"/>
      <c r="T124" s="39"/>
      <c r="U124" s="39"/>
      <c r="V124" s="40">
        <f>Q124-S124+SUM(U124:U124)</f>
        <v>-457295179</v>
      </c>
    </row>
    <row r="125" spans="1:25" s="6" customFormat="1" ht="22.5" customHeight="1">
      <c r="A125" s="27"/>
      <c r="B125" s="36"/>
      <c r="C125" s="37"/>
      <c r="D125" s="37"/>
      <c r="E125" s="37" t="s">
        <v>107</v>
      </c>
      <c r="F125" s="38"/>
      <c r="G125" s="39">
        <v>0</v>
      </c>
      <c r="H125" s="39"/>
      <c r="I125" s="39"/>
      <c r="J125" s="39"/>
      <c r="K125" s="39"/>
      <c r="L125" s="39">
        <f>G125-I125+K125</f>
        <v>0</v>
      </c>
      <c r="M125" s="39"/>
      <c r="N125" s="39"/>
      <c r="O125" s="39"/>
      <c r="P125" s="39"/>
      <c r="Q125" s="39">
        <f>L125-N125+P125</f>
        <v>0</v>
      </c>
      <c r="R125" s="39"/>
      <c r="S125" s="39"/>
      <c r="T125" s="39"/>
      <c r="U125" s="39"/>
      <c r="V125" s="40">
        <f>Q125-S125+U125</f>
        <v>0</v>
      </c>
    </row>
    <row r="126" spans="1:25" s="55" customFormat="1" ht="22.5" customHeight="1">
      <c r="A126" s="50"/>
      <c r="B126" s="51"/>
      <c r="C126" s="52"/>
      <c r="D126" s="52"/>
      <c r="E126" s="52" t="s">
        <v>108</v>
      </c>
      <c r="F126" s="53"/>
      <c r="G126" s="39">
        <v>82219623551.630005</v>
      </c>
      <c r="H126" s="39"/>
      <c r="I126" s="39"/>
      <c r="J126" s="39"/>
      <c r="K126" s="39">
        <f>I72</f>
        <v>-683872365</v>
      </c>
      <c r="L126" s="39">
        <f>+G126-SUM(I126:I126)+SUM(K126:K126)</f>
        <v>81535751186.630005</v>
      </c>
      <c r="M126" s="39"/>
      <c r="N126" s="39">
        <f>P73</f>
        <v>419779750.60000002</v>
      </c>
      <c r="O126" s="39"/>
      <c r="P126" s="39">
        <f>N73</f>
        <v>14391024700.760002</v>
      </c>
      <c r="Q126" s="39">
        <f>+L126-SUM(N126:N126)+SUM(P126:P126)</f>
        <v>95506996136.790009</v>
      </c>
      <c r="R126" s="39"/>
      <c r="S126" s="39"/>
      <c r="T126" s="39"/>
      <c r="U126" s="39"/>
      <c r="V126" s="39">
        <f>+Q126-SUM(S126:S126)+SUM(U126:U126)</f>
        <v>95506996136.790009</v>
      </c>
    </row>
    <row r="127" spans="1:25" s="6" customFormat="1" ht="22.5" customHeight="1">
      <c r="A127" s="27"/>
      <c r="B127" s="36"/>
      <c r="C127" s="37"/>
      <c r="D127" s="37"/>
      <c r="E127" s="37" t="s">
        <v>109</v>
      </c>
      <c r="F127" s="38"/>
      <c r="G127" s="39">
        <v>12150000</v>
      </c>
      <c r="H127" s="39"/>
      <c r="I127" s="39"/>
      <c r="J127" s="39"/>
      <c r="K127" s="39"/>
      <c r="L127" s="39">
        <f>G127+SUM(K127:K127)</f>
        <v>12150000</v>
      </c>
      <c r="M127" s="39"/>
      <c r="N127" s="39">
        <f>P88</f>
        <v>12150000</v>
      </c>
      <c r="O127" s="39"/>
      <c r="P127" s="39">
        <f>N88</f>
        <v>918812530</v>
      </c>
      <c r="Q127" s="39">
        <f>+L127-SUM(N127:N127)+SUM(P127:P127)</f>
        <v>918812530</v>
      </c>
      <c r="R127" s="39"/>
      <c r="S127" s="39"/>
      <c r="T127" s="39"/>
      <c r="U127" s="39"/>
      <c r="V127" s="40">
        <f>Q127+SUM(U127:U127)</f>
        <v>918812530</v>
      </c>
    </row>
    <row r="128" spans="1:25" s="6" customFormat="1" ht="36.75" customHeight="1">
      <c r="A128" s="27"/>
      <c r="B128" s="36"/>
      <c r="C128" s="37"/>
      <c r="D128" s="37"/>
      <c r="E128" s="113" t="s">
        <v>110</v>
      </c>
      <c r="F128" s="114"/>
      <c r="G128" s="74">
        <v>0</v>
      </c>
      <c r="H128" s="74"/>
      <c r="I128" s="74"/>
      <c r="J128" s="74"/>
      <c r="K128" s="74"/>
      <c r="L128" s="39">
        <f>+G128+K128-I128</f>
        <v>0</v>
      </c>
      <c r="M128" s="74"/>
      <c r="N128" s="74"/>
      <c r="O128" s="74"/>
      <c r="P128" s="74"/>
      <c r="Q128" s="39">
        <f>+L128+P128-N128</f>
        <v>0</v>
      </c>
      <c r="R128" s="74"/>
      <c r="S128" s="74"/>
      <c r="T128" s="74"/>
      <c r="U128" s="74"/>
      <c r="V128" s="40">
        <f>+Q128+U128-S128</f>
        <v>0</v>
      </c>
    </row>
    <row r="129" spans="1:23" s="6" customFormat="1" ht="22.5" customHeight="1">
      <c r="A129" s="27"/>
      <c r="B129" s="36"/>
      <c r="C129" s="37"/>
      <c r="D129" s="37"/>
      <c r="E129" s="37" t="s">
        <v>111</v>
      </c>
      <c r="F129" s="38"/>
      <c r="G129" s="39">
        <v>0</v>
      </c>
      <c r="H129" s="39"/>
      <c r="I129" s="39"/>
      <c r="J129" s="39"/>
      <c r="K129" s="39"/>
      <c r="L129" s="39">
        <f>+G129+K129-I129</f>
        <v>0</v>
      </c>
      <c r="M129" s="39"/>
      <c r="N129" s="39"/>
      <c r="O129" s="39"/>
      <c r="P129" s="39"/>
      <c r="Q129" s="39">
        <f>+L129+P129-N129</f>
        <v>0</v>
      </c>
      <c r="R129" s="39"/>
      <c r="S129" s="39"/>
      <c r="T129" s="39"/>
      <c r="U129" s="39"/>
      <c r="V129" s="40">
        <f>+Q129+U129-S129</f>
        <v>0</v>
      </c>
    </row>
    <row r="130" spans="1:23" s="6" customFormat="1" ht="22.5" customHeight="1">
      <c r="A130" s="27"/>
      <c r="B130" s="36"/>
      <c r="C130" s="37"/>
      <c r="D130" s="37"/>
      <c r="E130" s="37" t="s">
        <v>112</v>
      </c>
      <c r="F130" s="38" t="s">
        <v>113</v>
      </c>
      <c r="G130" s="39">
        <v>59160125</v>
      </c>
      <c r="H130" s="39"/>
      <c r="I130" s="39"/>
      <c r="J130" s="39"/>
      <c r="K130" s="39"/>
      <c r="L130" s="39">
        <f>+G130+K130-I130</f>
        <v>59160125</v>
      </c>
      <c r="M130" s="39"/>
      <c r="N130" s="39">
        <f>P30</f>
        <v>59160125</v>
      </c>
      <c r="O130" s="39"/>
      <c r="P130" s="39">
        <f>N29</f>
        <v>60852000</v>
      </c>
      <c r="Q130" s="39">
        <f>+L130+P130-N130</f>
        <v>60852000</v>
      </c>
      <c r="R130" s="39"/>
      <c r="S130" s="39"/>
      <c r="T130" s="39"/>
      <c r="U130" s="39"/>
      <c r="V130" s="40"/>
    </row>
    <row r="131" spans="1:23" s="6" customFormat="1" ht="22.5" customHeight="1">
      <c r="A131" s="27"/>
      <c r="B131" s="36"/>
      <c r="C131" s="37"/>
      <c r="D131" s="37"/>
      <c r="E131" s="37" t="s">
        <v>114</v>
      </c>
      <c r="F131" s="38"/>
      <c r="G131" s="39"/>
      <c r="H131" s="39"/>
      <c r="I131" s="39"/>
      <c r="J131" s="39"/>
      <c r="K131" s="39"/>
      <c r="L131" s="39">
        <f>+G131+K131-I131</f>
        <v>0</v>
      </c>
      <c r="M131" s="39"/>
      <c r="N131" s="39"/>
      <c r="O131" s="39"/>
      <c r="P131" s="39"/>
      <c r="Q131" s="39">
        <f>+L131+P131-N131</f>
        <v>0</v>
      </c>
      <c r="R131" s="39"/>
      <c r="S131" s="39"/>
      <c r="T131" s="39"/>
      <c r="U131" s="39"/>
      <c r="V131" s="40"/>
    </row>
    <row r="132" spans="1:23" s="33" customFormat="1" ht="22.5" customHeight="1">
      <c r="A132" s="75"/>
      <c r="B132" s="28"/>
      <c r="C132" s="29" t="s">
        <v>115</v>
      </c>
      <c r="D132" s="29"/>
      <c r="E132" s="29"/>
      <c r="F132" s="30"/>
      <c r="G132" s="34">
        <v>53306743436</v>
      </c>
      <c r="H132" s="34"/>
      <c r="I132" s="34"/>
      <c r="J132" s="34"/>
      <c r="K132" s="34"/>
      <c r="L132" s="34">
        <f>+G132+K132-I132</f>
        <v>53306743436</v>
      </c>
      <c r="M132" s="34"/>
      <c r="N132" s="34">
        <f>L132</f>
        <v>53306743436</v>
      </c>
      <c r="O132" s="34"/>
      <c r="P132" s="34">
        <f>-'[1]LRA SBLM KONVERSI'!D58</f>
        <v>90563150148</v>
      </c>
      <c r="Q132" s="34">
        <f>+L132+P132-N132</f>
        <v>90563150148</v>
      </c>
      <c r="R132" s="34"/>
      <c r="S132" s="34"/>
      <c r="T132" s="34"/>
      <c r="U132" s="34"/>
      <c r="V132" s="35"/>
    </row>
    <row r="133" spans="1:23" s="33" customFormat="1" ht="22.5" customHeight="1">
      <c r="A133" s="27"/>
      <c r="B133" s="28"/>
      <c r="C133" s="29"/>
      <c r="D133" s="29"/>
      <c r="E133" s="29"/>
      <c r="F133" s="30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</row>
    <row r="134" spans="1:23" s="33" customFormat="1" ht="22.5" customHeight="1">
      <c r="A134" s="27">
        <v>91</v>
      </c>
      <c r="B134" s="28"/>
      <c r="C134" s="29"/>
      <c r="D134" s="29"/>
      <c r="E134" s="76" t="s">
        <v>100</v>
      </c>
      <c r="F134" s="59"/>
      <c r="G134" s="34">
        <f>G118+G132</f>
        <v>98843314041.880005</v>
      </c>
      <c r="H134" s="34">
        <f t="shared" ref="H134" si="22">H118+H132</f>
        <v>0</v>
      </c>
      <c r="I134" s="34"/>
      <c r="J134" s="34"/>
      <c r="K134" s="34"/>
      <c r="L134" s="34">
        <f>L118+L132</f>
        <v>98159441676.880005</v>
      </c>
      <c r="M134" s="34">
        <f t="shared" ref="M134" si="23">M118+M132</f>
        <v>0</v>
      </c>
      <c r="N134" s="34"/>
      <c r="O134" s="34"/>
      <c r="P134" s="34"/>
      <c r="Q134" s="34">
        <f>Q118+Q132</f>
        <v>107260722406.24001</v>
      </c>
      <c r="R134" s="34"/>
      <c r="S134" s="34"/>
      <c r="T134" s="34"/>
      <c r="U134" s="34"/>
      <c r="V134" s="35" t="e">
        <f>+V118+#REF!+#REF!</f>
        <v>#REF!</v>
      </c>
      <c r="W134" s="56"/>
    </row>
    <row r="135" spans="1:23" s="6" customFormat="1" ht="22.5" customHeight="1">
      <c r="A135" s="27"/>
      <c r="B135" s="36"/>
      <c r="C135" s="37"/>
      <c r="D135" s="37"/>
      <c r="E135" s="37"/>
      <c r="F135" s="38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40"/>
    </row>
    <row r="136" spans="1:23" s="33" customFormat="1" ht="22.5" customHeight="1">
      <c r="A136" s="77">
        <v>92</v>
      </c>
      <c r="B136" s="78"/>
      <c r="C136" s="79"/>
      <c r="D136" s="79"/>
      <c r="E136" s="103" t="s">
        <v>116</v>
      </c>
      <c r="F136" s="104"/>
      <c r="G136" s="80">
        <f>+G134+G107</f>
        <v>100547431591.88</v>
      </c>
      <c r="H136" s="80">
        <f t="shared" ref="H136:L136" si="24">+H134+H107</f>
        <v>0</v>
      </c>
      <c r="I136" s="80"/>
      <c r="J136" s="80"/>
      <c r="K136" s="80"/>
      <c r="L136" s="80">
        <f t="shared" si="24"/>
        <v>99863559226.880005</v>
      </c>
      <c r="M136" s="80"/>
      <c r="N136" s="80"/>
      <c r="O136" s="80"/>
      <c r="P136" s="80"/>
      <c r="Q136" s="80">
        <f>+Q134+Q107</f>
        <v>107718017585.24001</v>
      </c>
      <c r="R136" s="80"/>
      <c r="S136" s="80">
        <f>SUM(S14:S135)</f>
        <v>0</v>
      </c>
      <c r="T136" s="80"/>
      <c r="U136" s="80">
        <f>SUM(U14:U135)</f>
        <v>0</v>
      </c>
      <c r="V136" s="81" t="e">
        <f>+V134+V107</f>
        <v>#REF!</v>
      </c>
    </row>
    <row r="137" spans="1:23" s="9" customFormat="1" ht="25.5" customHeight="1">
      <c r="A137" s="82"/>
      <c r="B137" s="83"/>
      <c r="C137" s="83"/>
      <c r="D137" s="83"/>
      <c r="E137" s="105"/>
      <c r="F137" s="105"/>
      <c r="G137" s="84">
        <f>G136-G90</f>
        <v>0</v>
      </c>
      <c r="H137" s="84"/>
      <c r="I137" s="84"/>
      <c r="J137" s="84"/>
      <c r="K137" s="84"/>
      <c r="L137" s="84"/>
      <c r="M137" s="84"/>
      <c r="N137" s="84"/>
      <c r="O137" s="84"/>
      <c r="P137" s="84">
        <f>N136-P136</f>
        <v>0</v>
      </c>
      <c r="Q137" s="84">
        <f>Q136-Q90</f>
        <v>0</v>
      </c>
      <c r="R137" s="84"/>
      <c r="S137" s="84"/>
      <c r="T137" s="84"/>
      <c r="U137" s="84"/>
      <c r="V137" s="84" t="e">
        <f>V136-V90</f>
        <v>#REF!</v>
      </c>
    </row>
    <row r="138" spans="1:23" s="9" customFormat="1" ht="25.5" hidden="1" customHeight="1">
      <c r="A138" s="85"/>
      <c r="G138" s="86"/>
      <c r="H138" s="86"/>
      <c r="I138" s="86"/>
      <c r="J138" s="86"/>
      <c r="K138" s="106" t="s">
        <v>117</v>
      </c>
      <c r="L138" s="106"/>
      <c r="M138" s="86"/>
      <c r="N138" s="86"/>
      <c r="O138" s="86"/>
      <c r="R138" s="86"/>
      <c r="S138" s="86"/>
      <c r="T138" s="86"/>
    </row>
    <row r="139" spans="1:23" s="9" customFormat="1" ht="25.5" hidden="1" customHeight="1">
      <c r="A139" s="8"/>
      <c r="G139" s="15"/>
      <c r="H139" s="15"/>
      <c r="I139" s="15"/>
      <c r="J139" s="87"/>
      <c r="K139" s="106" t="s">
        <v>118</v>
      </c>
      <c r="L139" s="106"/>
      <c r="M139" s="15"/>
      <c r="N139" s="15"/>
      <c r="O139" s="107" t="s">
        <v>119</v>
      </c>
      <c r="P139" s="107"/>
      <c r="Q139" s="107"/>
      <c r="R139" s="15"/>
      <c r="S139" s="15"/>
      <c r="T139" s="87"/>
    </row>
    <row r="140" spans="1:23" s="9" customFormat="1" ht="25.5" hidden="1" customHeight="1">
      <c r="A140" s="8"/>
      <c r="D140" s="88"/>
      <c r="E140" s="89" t="s">
        <v>120</v>
      </c>
      <c r="F140" s="88"/>
      <c r="G140" s="90"/>
      <c r="H140" s="91"/>
      <c r="I140" s="92"/>
      <c r="J140" s="87"/>
      <c r="K140" s="15"/>
      <c r="L140" s="87"/>
      <c r="M140" s="91"/>
      <c r="N140" s="92"/>
      <c r="O140" s="108" t="s">
        <v>121</v>
      </c>
      <c r="P140" s="108"/>
      <c r="Q140" s="108"/>
      <c r="R140" s="91"/>
      <c r="S140" s="92"/>
      <c r="T140" s="87"/>
      <c r="U140" s="15"/>
      <c r="V140" s="87"/>
    </row>
    <row r="141" spans="1:23" s="9" customFormat="1" ht="33" hidden="1" customHeight="1">
      <c r="A141" s="8"/>
      <c r="D141" s="93" t="s">
        <v>122</v>
      </c>
      <c r="E141" s="88" t="s">
        <v>123</v>
      </c>
      <c r="F141" s="88"/>
      <c r="G141" s="94" t="s">
        <v>124</v>
      </c>
      <c r="H141" s="91"/>
      <c r="I141" s="95"/>
      <c r="J141" s="96"/>
      <c r="K141" s="97"/>
      <c r="L141" s="96"/>
      <c r="M141" s="91"/>
      <c r="N141" s="95"/>
      <c r="O141" s="96"/>
      <c r="P141" s="97"/>
      <c r="Q141" s="96"/>
      <c r="R141" s="91"/>
      <c r="S141" s="95"/>
      <c r="T141" s="96"/>
      <c r="U141" s="97"/>
      <c r="V141" s="96"/>
    </row>
    <row r="142" spans="1:23" s="9" customFormat="1" ht="15.75" hidden="1" customHeight="1">
      <c r="A142" s="8"/>
      <c r="D142" s="98"/>
      <c r="E142" s="88"/>
      <c r="F142" s="88"/>
      <c r="G142" s="91"/>
      <c r="H142" s="91"/>
      <c r="I142" s="95"/>
      <c r="J142" s="96"/>
      <c r="K142" s="102"/>
      <c r="L142" s="102"/>
      <c r="M142" s="91"/>
      <c r="N142" s="95"/>
      <c r="O142" s="96"/>
      <c r="R142" s="91"/>
      <c r="S142" s="95"/>
      <c r="T142" s="96"/>
    </row>
    <row r="143" spans="1:23" s="9" customFormat="1" ht="30.75" hidden="1" customHeight="1">
      <c r="A143" s="8"/>
      <c r="D143" s="93" t="s">
        <v>125</v>
      </c>
      <c r="E143" s="88" t="s">
        <v>126</v>
      </c>
      <c r="F143" s="88"/>
      <c r="G143" s="91"/>
      <c r="H143" s="94" t="s">
        <v>127</v>
      </c>
      <c r="I143" s="99"/>
      <c r="J143" s="86"/>
      <c r="K143" s="86" t="s">
        <v>128</v>
      </c>
      <c r="L143" s="86"/>
      <c r="M143" s="94" t="s">
        <v>127</v>
      </c>
      <c r="N143" s="99"/>
      <c r="O143" s="86"/>
      <c r="P143" s="100"/>
      <c r="Q143" s="100"/>
      <c r="R143" s="94" t="s">
        <v>127</v>
      </c>
      <c r="S143" s="99"/>
      <c r="T143" s="86"/>
      <c r="U143" s="86" t="s">
        <v>128</v>
      </c>
      <c r="V143" s="86"/>
    </row>
    <row r="144" spans="1:23" ht="16.5" hidden="1" customHeight="1">
      <c r="D144" s="98"/>
      <c r="E144" s="88"/>
      <c r="F144" s="88"/>
      <c r="G144" s="91"/>
      <c r="H144" s="91"/>
      <c r="I144" s="101"/>
      <c r="M144" s="91"/>
      <c r="N144" s="101"/>
      <c r="P144" s="33" t="s">
        <v>128</v>
      </c>
      <c r="R144" s="91"/>
      <c r="S144" s="101"/>
    </row>
    <row r="145" spans="4:19" ht="30.75" hidden="1" customHeight="1">
      <c r="D145" s="93" t="s">
        <v>129</v>
      </c>
      <c r="E145" s="88" t="s">
        <v>130</v>
      </c>
      <c r="F145" s="88"/>
      <c r="G145" s="94" t="s">
        <v>131</v>
      </c>
      <c r="H145" s="91"/>
      <c r="I145" s="101"/>
      <c r="M145" s="91"/>
      <c r="N145" s="101"/>
      <c r="R145" s="91"/>
      <c r="S145" s="101"/>
    </row>
    <row r="146" spans="4:19" ht="16.5" hidden="1" customHeight="1">
      <c r="D146" s="98"/>
      <c r="E146" s="88"/>
      <c r="F146" s="88"/>
      <c r="G146" s="91"/>
      <c r="H146" s="91"/>
      <c r="I146" s="101"/>
      <c r="M146" s="91"/>
      <c r="N146" s="101"/>
      <c r="R146" s="91"/>
      <c r="S146" s="101"/>
    </row>
    <row r="147" spans="4:19" ht="31.5" hidden="1" customHeight="1">
      <c r="D147" s="93" t="s">
        <v>132</v>
      </c>
      <c r="E147" s="88" t="s">
        <v>133</v>
      </c>
      <c r="F147" s="88"/>
      <c r="G147" s="91"/>
      <c r="H147" s="94" t="s">
        <v>134</v>
      </c>
      <c r="I147" s="101"/>
      <c r="M147" s="94" t="s">
        <v>134</v>
      </c>
      <c r="N147" s="101"/>
      <c r="R147" s="94" t="s">
        <v>134</v>
      </c>
      <c r="S147" s="101"/>
    </row>
  </sheetData>
  <mergeCells count="28">
    <mergeCell ref="A11:A12"/>
    <mergeCell ref="B11:F12"/>
    <mergeCell ref="H11:K11"/>
    <mergeCell ref="M11:P11"/>
    <mergeCell ref="R11:U11"/>
    <mergeCell ref="E88:F88"/>
    <mergeCell ref="C5:L5"/>
    <mergeCell ref="B6:V6"/>
    <mergeCell ref="B7:V7"/>
    <mergeCell ref="B8:V8"/>
    <mergeCell ref="B13:F13"/>
    <mergeCell ref="E33:F33"/>
    <mergeCell ref="E42:F42"/>
    <mergeCell ref="E73:F73"/>
    <mergeCell ref="E77:F77"/>
    <mergeCell ref="O139:Q139"/>
    <mergeCell ref="O140:Q140"/>
    <mergeCell ref="E90:F90"/>
    <mergeCell ref="E107:F107"/>
    <mergeCell ref="E113:F113"/>
    <mergeCell ref="E115:F115"/>
    <mergeCell ref="E124:F124"/>
    <mergeCell ref="E128:F128"/>
    <mergeCell ref="K142:L142"/>
    <mergeCell ref="E136:F136"/>
    <mergeCell ref="E137:F137"/>
    <mergeCell ref="K138:L138"/>
    <mergeCell ref="K139:L139"/>
  </mergeCells>
  <pageMargins left="0.35433070866141736" right="0.23622047244094491" top="0.39370078740157483" bottom="0.39370078740157483" header="0.23622047244094491" footer="0.23622047244094491"/>
  <pageSetup paperSize="9" scale="17" orientation="landscape" useFirstPageNumber="1" horizontalDpi="200" verticalDpi="200" r:id="rId1"/>
  <headerFooter>
    <oddFooter>&amp;R&amp;22&amp;P</oddFooter>
  </headerFooter>
  <rowBreaks count="2" manualBreakCount="2">
    <brk id="163" max="23" man="1"/>
    <brk id="166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NERACA</vt:lpstr>
      <vt:lpstr>NERACA!Print_Area</vt:lpstr>
      <vt:lpstr>NERACA!Print_Titles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2017-03-18T03:43:29Z</dcterms:created>
  <dcterms:modified xsi:type="dcterms:W3CDTF">2017-03-18T04:29:20Z</dcterms:modified>
</cp:coreProperties>
</file>